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230" windowHeight="12480" activeTab="1"/>
  </bookViews>
  <sheets>
    <sheet name="Plots" sheetId="1" r:id="rId1"/>
    <sheet name="Surveys-Plan and Actual" sheetId="2" r:id="rId2"/>
  </sheets>
  <definedNames>
    <definedName name="plots">'Surveys-Plan and Actual'!$Z$5:$AM$166</definedName>
    <definedName name="_xlnm.Print_Area" localSheetId="0">'Plots'!$A$1:$Q$36</definedName>
    <definedName name="_xlnm.Print_Area" localSheetId="1">'Surveys-Plan and Actual'!$A$208:$U$228</definedName>
    <definedName name="_xlnm.Print_Titles" localSheetId="1">'Surveys-Plan and Actual'!$1:$3</definedName>
  </definedNames>
  <calcPr fullCalcOnLoad="1"/>
</workbook>
</file>

<file path=xl/sharedStrings.xml><?xml version="1.0" encoding="utf-8"?>
<sst xmlns="http://schemas.openxmlformats.org/spreadsheetml/2006/main" count="109" uniqueCount="63">
  <si>
    <t>Minimum Curvature Method</t>
  </si>
  <si>
    <t>Correction, Cooper Basin</t>
  </si>
  <si>
    <t>Corr.</t>
  </si>
  <si>
    <t>DEPTH</t>
  </si>
  <si>
    <t>INCLIN</t>
  </si>
  <si>
    <t>Azimuth</t>
  </si>
  <si>
    <t>TVD</t>
  </si>
  <si>
    <t>Northing</t>
  </si>
  <si>
    <t>Easting</t>
  </si>
  <si>
    <t>Dog Leg</t>
  </si>
  <si>
    <t>DELTA V</t>
  </si>
  <si>
    <t>DELTA N</t>
  </si>
  <si>
    <t>DELTA E</t>
  </si>
  <si>
    <t>L</t>
  </si>
  <si>
    <t>F</t>
  </si>
  <si>
    <t>Q</t>
  </si>
  <si>
    <t>Vert</t>
  </si>
  <si>
    <t>TVD for</t>
  </si>
  <si>
    <t>Displ</t>
  </si>
  <si>
    <t>Direction</t>
  </si>
  <si>
    <t>DEG</t>
  </si>
  <si>
    <t>north</t>
  </si>
  <si>
    <t>east</t>
  </si>
  <si>
    <t>°/100'</t>
  </si>
  <si>
    <t>Sect</t>
  </si>
  <si>
    <t>Plane</t>
  </si>
  <si>
    <t>Plan Traqj</t>
  </si>
  <si>
    <t>True</t>
  </si>
  <si>
    <t>Actual Trajectory Data</t>
  </si>
  <si>
    <t>RT=</t>
  </si>
  <si>
    <t>Dockrell</t>
  </si>
  <si>
    <t>Lambert</t>
  </si>
  <si>
    <t>Miria</t>
  </si>
  <si>
    <t>Withnell</t>
  </si>
  <si>
    <t>Toolunga</t>
  </si>
  <si>
    <t>Gearle</t>
  </si>
  <si>
    <t>Windalia</t>
  </si>
  <si>
    <t>Muderong</t>
  </si>
  <si>
    <t>Forestier</t>
  </si>
  <si>
    <t xml:space="preserve">Angel </t>
  </si>
  <si>
    <t>TOPS</t>
  </si>
  <si>
    <t>°/30m</t>
  </si>
  <si>
    <t>S/S m</t>
  </si>
  <si>
    <t>m</t>
  </si>
  <si>
    <t xml:space="preserve"> </t>
  </si>
  <si>
    <t>WELLHEAD</t>
  </si>
  <si>
    <t>Vsect =</t>
  </si>
  <si>
    <t>Athol</t>
  </si>
  <si>
    <t>PLAN</t>
  </si>
  <si>
    <t>Cadna-owie</t>
  </si>
  <si>
    <t>Murta</t>
  </si>
  <si>
    <t>Namur</t>
  </si>
  <si>
    <t>Westbourne</t>
  </si>
  <si>
    <t>Adori</t>
  </si>
  <si>
    <t>Birkhead</t>
  </si>
  <si>
    <t>Hutton</t>
  </si>
  <si>
    <t>Nappamerri</t>
  </si>
  <si>
    <t>Toolachee</t>
  </si>
  <si>
    <t>Epsilon</t>
  </si>
  <si>
    <t>Murteree</t>
  </si>
  <si>
    <t>Patchawarra</t>
  </si>
  <si>
    <t>Add 1 deg</t>
  </si>
  <si>
    <t>Henry 2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</si>
</sst>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"/>
    <numFmt numFmtId="174" formatCode="0_)"/>
    <numFmt numFmtId="175" formatCode="0.00_)"/>
    <numFmt numFmtId="176" formatCode="0.000"/>
    <numFmt numFmtId="177" formatCode="0.0000"/>
  </numFmts>
  <fonts count="6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name val="Arial"/>
      <family val="0"/>
    </font>
    <font>
      <b/>
      <sz val="22"/>
      <name val="Arial"/>
      <family val="0"/>
    </font>
    <font>
      <b/>
      <sz val="16"/>
      <color indexed="8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b/>
      <sz val="9"/>
      <color indexed="8"/>
      <name val="Arial"/>
      <family val="2"/>
    </font>
    <font>
      <b/>
      <sz val="12"/>
      <color indexed="10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9"/>
      <name val="Arial"/>
      <family val="2"/>
    </font>
    <font>
      <sz val="12"/>
      <color indexed="10"/>
      <name val="Arial"/>
      <family val="2"/>
    </font>
    <font>
      <sz val="10"/>
      <name val="Univers 57 Condense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9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9"/>
      <color rgb="FFFF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7" fillId="0" borderId="0" xfId="0" applyFont="1" applyAlignment="1">
      <alignment/>
    </xf>
    <xf numFmtId="171" fontId="0" fillId="0" borderId="0" xfId="42" applyFont="1" applyAlignment="1">
      <alignment/>
    </xf>
    <xf numFmtId="175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Alignment="1">
      <alignment horizontal="right" vertic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" fontId="11" fillId="0" borderId="0" xfId="0" applyNumberFormat="1" applyFont="1" applyAlignment="1">
      <alignment/>
    </xf>
    <xf numFmtId="2" fontId="5" fillId="34" borderId="0" xfId="0" applyNumberFormat="1" applyFont="1" applyFill="1" applyAlignment="1">
      <alignment/>
    </xf>
    <xf numFmtId="175" fontId="14" fillId="0" borderId="0" xfId="0" applyNumberFormat="1" applyFont="1" applyFill="1" applyBorder="1" applyAlignment="1" applyProtection="1">
      <alignment/>
      <protection/>
    </xf>
    <xf numFmtId="175" fontId="15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Alignment="1">
      <alignment horizontal="center"/>
    </xf>
    <xf numFmtId="1" fontId="13" fillId="34" borderId="0" xfId="0" applyNumberFormat="1" applyFont="1" applyFill="1" applyAlignment="1">
      <alignment/>
    </xf>
    <xf numFmtId="1" fontId="6" fillId="34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35" borderId="0" xfId="0" applyFill="1" applyAlignment="1">
      <alignment/>
    </xf>
    <xf numFmtId="0" fontId="5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2" fontId="9" fillId="0" borderId="0" xfId="0" applyNumberFormat="1" applyFont="1" applyFill="1" applyAlignment="1">
      <alignment/>
    </xf>
    <xf numFmtId="2" fontId="11" fillId="0" borderId="0" xfId="0" applyNumberFormat="1" applyFont="1" applyFill="1" applyAlignment="1">
      <alignment/>
    </xf>
    <xf numFmtId="2" fontId="11" fillId="0" borderId="0" xfId="0" applyNumberFormat="1" applyFont="1" applyFill="1" applyAlignment="1">
      <alignment horizontal="right"/>
    </xf>
    <xf numFmtId="2" fontId="11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/>
    </xf>
    <xf numFmtId="2" fontId="0" fillId="35" borderId="0" xfId="0" applyNumberFormat="1" applyFill="1" applyAlignment="1">
      <alignment horizontal="center"/>
    </xf>
    <xf numFmtId="2" fontId="5" fillId="35" borderId="0" xfId="0" applyNumberFormat="1" applyFont="1" applyFill="1" applyAlignment="1">
      <alignment/>
    </xf>
    <xf numFmtId="1" fontId="13" fillId="35" borderId="0" xfId="0" applyNumberFormat="1" applyFont="1" applyFill="1" applyAlignment="1">
      <alignment/>
    </xf>
    <xf numFmtId="1" fontId="6" fillId="35" borderId="0" xfId="0" applyNumberFormat="1" applyFont="1" applyFill="1" applyAlignment="1">
      <alignment/>
    </xf>
    <xf numFmtId="0" fontId="10" fillId="35" borderId="0" xfId="0" applyFont="1" applyFill="1" applyAlignment="1">
      <alignment/>
    </xf>
    <xf numFmtId="2" fontId="8" fillId="35" borderId="0" xfId="0" applyNumberFormat="1" applyFont="1" applyFill="1" applyAlignment="1">
      <alignment/>
    </xf>
    <xf numFmtId="0" fontId="12" fillId="36" borderId="0" xfId="0" applyFont="1" applyFill="1" applyAlignment="1">
      <alignment/>
    </xf>
    <xf numFmtId="2" fontId="5" fillId="34" borderId="0" xfId="0" applyNumberFormat="1" applyFont="1" applyFill="1" applyAlignment="1">
      <alignment horizontal="center"/>
    </xf>
    <xf numFmtId="172" fontId="5" fillId="34" borderId="0" xfId="0" applyNumberFormat="1" applyFont="1" applyFill="1" applyAlignment="1">
      <alignment/>
    </xf>
    <xf numFmtId="0" fontId="5" fillId="34" borderId="0" xfId="0" applyFont="1" applyFill="1" applyAlignment="1">
      <alignment/>
    </xf>
    <xf numFmtId="1" fontId="11" fillId="34" borderId="0" xfId="0" applyNumberFormat="1" applyFont="1" applyFill="1" applyAlignment="1">
      <alignment/>
    </xf>
    <xf numFmtId="2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18" fillId="0" borderId="0" xfId="0" applyNumberFormat="1" applyFont="1" applyFill="1" applyAlignment="1">
      <alignment horizontal="center"/>
    </xf>
    <xf numFmtId="2" fontId="14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9" fillId="0" borderId="0" xfId="0" applyNumberFormat="1" applyFont="1" applyFill="1" applyAlignment="1">
      <alignment horizontal="center"/>
    </xf>
    <xf numFmtId="2" fontId="0" fillId="0" borderId="0" xfId="0" applyNumberFormat="1" applyFont="1" applyAlignment="1">
      <alignment horizontal="right" vertical="center"/>
    </xf>
    <xf numFmtId="2" fontId="2" fillId="0" borderId="0" xfId="0" applyNumberFormat="1" applyFont="1" applyAlignment="1">
      <alignment horizontal="right" vertical="center"/>
    </xf>
    <xf numFmtId="0" fontId="61" fillId="0" borderId="0" xfId="0" applyFont="1" applyBorder="1" applyAlignment="1">
      <alignment horizontal="center"/>
    </xf>
    <xf numFmtId="2" fontId="61" fillId="0" borderId="0" xfId="0" applyNumberFormat="1" applyFont="1" applyBorder="1" applyAlignment="1">
      <alignment horizontal="center"/>
    </xf>
    <xf numFmtId="2" fontId="62" fillId="0" borderId="0" xfId="0" applyNumberFormat="1" applyFont="1" applyFill="1" applyAlignment="1">
      <alignment horizontal="center"/>
    </xf>
    <xf numFmtId="2" fontId="20" fillId="37" borderId="0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14" fillId="0" borderId="0" xfId="0" applyFont="1" applyFill="1" applyAlignment="1">
      <alignment/>
    </xf>
    <xf numFmtId="2" fontId="63" fillId="0" borderId="0" xfId="0" applyNumberFormat="1" applyFont="1" applyAlignment="1">
      <alignment horizontal="center"/>
    </xf>
    <xf numFmtId="2" fontId="64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Henry 2 Vertical Section @ 120 Deg </a:t>
            </a:r>
          </a:p>
        </c:rich>
      </c:tx>
      <c:layout>
        <c:manualLayout>
          <c:xMode val="factor"/>
          <c:yMode val="factor"/>
          <c:x val="-0.01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2825"/>
          <c:w val="0.92375"/>
          <c:h val="0.87025"/>
        </c:manualLayout>
      </c:layout>
      <c:scatterChart>
        <c:scatterStyle val="lineMarker"/>
        <c:varyColors val="0"/>
        <c:ser>
          <c:idx val="0"/>
          <c:order val="0"/>
          <c:tx>
            <c:v>Planned Trajectory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'Surveys-Plan and Actual'!$O$5:$O$107</c:f>
              <c:numCache>
                <c:ptCount val="10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0.0654987574274792</c:v>
                </c:pt>
                <c:pt idx="5">
                  <c:v>0.23186994176205292</c:v>
                </c:pt>
                <c:pt idx="6">
                  <c:v>0.22404607832583026</c:v>
                </c:pt>
                <c:pt idx="7">
                  <c:v>-0.055733329200564515</c:v>
                </c:pt>
                <c:pt idx="8">
                  <c:v>-0.43240890491751943</c:v>
                </c:pt>
                <c:pt idx="9">
                  <c:v>-0.8428458139140792</c:v>
                </c:pt>
                <c:pt idx="10">
                  <c:v>-1.2400744561003925</c:v>
                </c:pt>
                <c:pt idx="11">
                  <c:v>-1.621816718610068</c:v>
                </c:pt>
                <c:pt idx="12">
                  <c:v>-2.032182807309597</c:v>
                </c:pt>
                <c:pt idx="13">
                  <c:v>-2.4519618223002846</c:v>
                </c:pt>
                <c:pt idx="14">
                  <c:v>-2.8446057115262953</c:v>
                </c:pt>
                <c:pt idx="15">
                  <c:v>-3.012543589170919</c:v>
                </c:pt>
                <c:pt idx="16">
                  <c:v>-2.976174738216355</c:v>
                </c:pt>
                <c:pt idx="17">
                  <c:v>-2.920615151927575</c:v>
                </c:pt>
                <c:pt idx="18">
                  <c:v>-2.8514430557817336</c:v>
                </c:pt>
                <c:pt idx="19">
                  <c:v>-2.771599592331749</c:v>
                </c:pt>
                <c:pt idx="20">
                  <c:v>-2.674594310706789</c:v>
                </c:pt>
                <c:pt idx="21">
                  <c:v>-2.561020050024724</c:v>
                </c:pt>
                <c:pt idx="22">
                  <c:v>-2.4674845705277155</c:v>
                </c:pt>
                <c:pt idx="23">
                  <c:v>-2.378090287236055</c:v>
                </c:pt>
                <c:pt idx="24">
                  <c:v>-2.3474537349996116</c:v>
                </c:pt>
                <c:pt idx="25">
                  <c:v>-2.270211592851711</c:v>
                </c:pt>
                <c:pt idx="26">
                  <c:v>-1.848029291852158</c:v>
                </c:pt>
                <c:pt idx="27">
                  <c:v>-1.7322842989751874</c:v>
                </c:pt>
                <c:pt idx="28">
                  <c:v>-1.4712304172754183</c:v>
                </c:pt>
                <c:pt idx="29">
                  <c:v>-1.0649228690651953</c:v>
                </c:pt>
                <c:pt idx="30">
                  <c:v>-0.5134476030563956</c:v>
                </c:pt>
                <c:pt idx="31">
                  <c:v>0.18307872381075263</c:v>
                </c:pt>
                <c:pt idx="32">
                  <c:v>1.0245087710488265</c:v>
                </c:pt>
                <c:pt idx="33">
                  <c:v>2.0106645457932673</c:v>
                </c:pt>
                <c:pt idx="34">
                  <c:v>3.1413374404554224</c:v>
                </c:pt>
                <c:pt idx="35">
                  <c:v>4.416288276851177</c:v>
                </c:pt>
                <c:pt idx="36">
                  <c:v>5.835247356796114</c:v>
                </c:pt>
                <c:pt idx="37">
                  <c:v>7.397914519156624</c:v>
                </c:pt>
                <c:pt idx="38">
                  <c:v>9.103959203344946</c:v>
                </c:pt>
                <c:pt idx="39">
                  <c:v>10.953020519244774</c:v>
                </c:pt>
                <c:pt idx="40">
                  <c:v>12.9447073235526</c:v>
                </c:pt>
                <c:pt idx="41">
                  <c:v>15.078598302518698</c:v>
                </c:pt>
                <c:pt idx="42">
                  <c:v>17.35424206107024</c:v>
                </c:pt>
                <c:pt idx="43">
                  <c:v>19.77115721829769</c:v>
                </c:pt>
                <c:pt idx="44">
                  <c:v>22.328832509284275</c:v>
                </c:pt>
                <c:pt idx="45">
                  <c:v>25.026726893257006</c:v>
                </c:pt>
                <c:pt idx="46">
                  <c:v>27.864269668036357</c:v>
                </c:pt>
                <c:pt idx="47">
                  <c:v>30.84086059076044</c:v>
                </c:pt>
                <c:pt idx="48">
                  <c:v>33.95587000485803</c:v>
                </c:pt>
                <c:pt idx="49">
                  <c:v>37.208638973243715</c:v>
                </c:pt>
                <c:pt idx="50">
                  <c:v>40.59847941770692</c:v>
                </c:pt>
                <c:pt idx="51">
                  <c:v>44.124674264465305</c:v>
                </c:pt>
                <c:pt idx="52">
                  <c:v>47.24610885537747</c:v>
                </c:pt>
                <c:pt idx="53">
                  <c:v>157.07642436042755</c:v>
                </c:pt>
                <c:pt idx="54">
                  <c:v>159.0973284172787</c:v>
                </c:pt>
                <c:pt idx="55">
                  <c:v>162.94698133807717</c:v>
                </c:pt>
                <c:pt idx="56">
                  <c:v>166.9304226538701</c:v>
                </c:pt>
                <c:pt idx="57">
                  <c:v>171.0468097228346</c:v>
                </c:pt>
                <c:pt idx="58">
                  <c:v>175.29527178031557</c:v>
                </c:pt>
                <c:pt idx="59">
                  <c:v>179.67491012302386</c:v>
                </c:pt>
                <c:pt idx="60">
                  <c:v>184.18479829914452</c:v>
                </c:pt>
                <c:pt idx="61">
                  <c:v>188.82398230431485</c:v>
                </c:pt>
                <c:pt idx="62">
                  <c:v>193.59148078343082</c:v>
                </c:pt>
                <c:pt idx="63">
                  <c:v>198.4862852382391</c:v>
                </c:pt>
                <c:pt idx="64">
                  <c:v>203.50736024067095</c:v>
                </c:pt>
                <c:pt idx="65">
                  <c:v>208.65364365187267</c:v>
                </c:pt>
                <c:pt idx="66">
                  <c:v>213.9240468468863</c:v>
                </c:pt>
                <c:pt idx="67">
                  <c:v>219.31745494493333</c:v>
                </c:pt>
                <c:pt idx="68">
                  <c:v>224.83272704525194</c:v>
                </c:pt>
                <c:pt idx="69">
                  <c:v>230.46869646843916</c:v>
                </c:pt>
                <c:pt idx="70">
                  <c:v>236.2241710032454</c:v>
                </c:pt>
                <c:pt idx="71">
                  <c:v>242.0979331587704</c:v>
                </c:pt>
                <c:pt idx="72">
                  <c:v>248.08874042200654</c:v>
                </c:pt>
                <c:pt idx="73">
                  <c:v>254.19532552067517</c:v>
                </c:pt>
                <c:pt idx="74">
                  <c:v>260.4163966913007</c:v>
                </c:pt>
                <c:pt idx="75">
                  <c:v>266.75063795246496</c:v>
                </c:pt>
                <c:pt idx="76">
                  <c:v>273.1967093831851</c:v>
                </c:pt>
                <c:pt idx="77">
                  <c:v>279.7532474063553</c:v>
                </c:pt>
                <c:pt idx="78">
                  <c:v>286.41886507719244</c:v>
                </c:pt>
                <c:pt idx="79">
                  <c:v>293.192152376625</c:v>
                </c:pt>
                <c:pt idx="80">
                  <c:v>300.0716765095635</c:v>
                </c:pt>
                <c:pt idx="81">
                  <c:v>307.055982207988</c:v>
                </c:pt>
                <c:pt idx="82">
                  <c:v>314.14359203878996</c:v>
                </c:pt>
                <c:pt idx="83">
                  <c:v>321.3330067163032</c:v>
                </c:pt>
                <c:pt idx="84">
                  <c:v>328.6227054194561</c:v>
                </c:pt>
                <c:pt idx="85">
                  <c:v>336.01114611348123</c:v>
                </c:pt>
                <c:pt idx="86">
                  <c:v>343.4967658761108</c:v>
                </c:pt>
                <c:pt idx="87">
                  <c:v>351.0779812281913</c:v>
                </c:pt>
                <c:pt idx="88">
                  <c:v>358.75318846864695</c:v>
                </c:pt>
                <c:pt idx="89">
                  <c:v>366.5207640137199</c:v>
                </c:pt>
                <c:pt idx="90">
                  <c:v>374.3790647404173</c:v>
                </c:pt>
                <c:pt idx="91">
                  <c:v>382.32642833409096</c:v>
                </c:pt>
                <c:pt idx="92">
                  <c:v>390.3611736400772</c:v>
                </c:pt>
                <c:pt idx="93">
                  <c:v>398.4816010193215</c:v>
                </c:pt>
                <c:pt idx="94">
                  <c:v>406.68599270791407</c:v>
                </c:pt>
                <c:pt idx="95">
                  <c:v>414.97261318045855</c:v>
                </c:pt>
                <c:pt idx="96">
                  <c:v>423.33970951719846</c:v>
                </c:pt>
                <c:pt idx="97">
                  <c:v>431.7855117748234</c:v>
                </c:pt>
                <c:pt idx="98">
                  <c:v>440.3082333608759</c:v>
                </c:pt>
                <c:pt idx="99">
                  <c:v>448.9060714116798</c:v>
                </c:pt>
                <c:pt idx="100">
                  <c:v>451.7061977296626</c:v>
                </c:pt>
                <c:pt idx="101">
                  <c:v>559.936610276004</c:v>
                </c:pt>
                <c:pt idx="102">
                  <c:v>636.7903504216173</c:v>
                </c:pt>
              </c:numCache>
            </c:numRef>
          </c:xVal>
          <c:yVal>
            <c:numRef>
              <c:f>'Surveys-Plan and Actual'!$Q$5:$Q$107</c:f>
              <c:numCache>
                <c:ptCount val="103"/>
                <c:pt idx="0">
                  <c:v>0</c:v>
                </c:pt>
                <c:pt idx="1">
                  <c:v>30.000000000761545</c:v>
                </c:pt>
                <c:pt idx="2">
                  <c:v>60.00000000152309</c:v>
                </c:pt>
                <c:pt idx="3">
                  <c:v>87.80000000222878</c:v>
                </c:pt>
                <c:pt idx="4">
                  <c:v>100.53952107521947</c:v>
                </c:pt>
                <c:pt idx="5">
                  <c:v>121.28763588361345</c:v>
                </c:pt>
                <c:pt idx="6">
                  <c:v>138.9972661567131</c:v>
                </c:pt>
                <c:pt idx="7">
                  <c:v>168.18563646540304</c:v>
                </c:pt>
                <c:pt idx="8">
                  <c:v>196.25282810303207</c:v>
                </c:pt>
                <c:pt idx="9">
                  <c:v>224.32951561099318</c:v>
                </c:pt>
                <c:pt idx="10">
                  <c:v>252.40635163427157</c:v>
                </c:pt>
                <c:pt idx="11">
                  <c:v>280.4633715383834</c:v>
                </c:pt>
                <c:pt idx="12">
                  <c:v>309.3400029965557</c:v>
                </c:pt>
                <c:pt idx="13">
                  <c:v>338.0865374555243</c:v>
                </c:pt>
                <c:pt idx="14">
                  <c:v>366.94308576908895</c:v>
                </c:pt>
                <c:pt idx="15">
                  <c:v>395.73202176449274</c:v>
                </c:pt>
                <c:pt idx="16">
                  <c:v>424.5718365787647</c:v>
                </c:pt>
                <c:pt idx="17">
                  <c:v>453.37161619877224</c:v>
                </c:pt>
                <c:pt idx="18">
                  <c:v>482.24134026441345</c:v>
                </c:pt>
                <c:pt idx="19">
                  <c:v>511.120970394272</c:v>
                </c:pt>
                <c:pt idx="20">
                  <c:v>540.0805473199079</c:v>
                </c:pt>
                <c:pt idx="21">
                  <c:v>568.8599612370314</c:v>
                </c:pt>
                <c:pt idx="22">
                  <c:v>597.79944585566</c:v>
                </c:pt>
                <c:pt idx="23">
                  <c:v>626.5989318754833</c:v>
                </c:pt>
                <c:pt idx="24">
                  <c:v>634.0387121597879</c:v>
                </c:pt>
                <c:pt idx="25">
                  <c:v>651.9681089089611</c:v>
                </c:pt>
                <c:pt idx="26">
                  <c:v>749.9648117213773</c:v>
                </c:pt>
                <c:pt idx="27">
                  <c:v>759.9638287376731</c:v>
                </c:pt>
                <c:pt idx="28">
                  <c:v>769.9601434013517</c:v>
                </c:pt>
                <c:pt idx="29">
                  <c:v>779.9516411443652</c:v>
                </c:pt>
                <c:pt idx="30">
                  <c:v>789.9362084067145</c:v>
                </c:pt>
                <c:pt idx="31">
                  <c:v>799.9117330924926</c:v>
                </c:pt>
                <c:pt idx="32">
                  <c:v>809.8761050180652</c:v>
                </c:pt>
                <c:pt idx="33">
                  <c:v>819.8272163588028</c:v>
                </c:pt>
                <c:pt idx="34">
                  <c:v>829.7629620950777</c:v>
                </c:pt>
                <c:pt idx="35">
                  <c:v>839.6812404575976</c:v>
                </c:pt>
                <c:pt idx="36">
                  <c:v>849.5799533720269</c:v>
                </c:pt>
                <c:pt idx="37">
                  <c:v>859.4570069028152</c:v>
                </c:pt>
                <c:pt idx="38">
                  <c:v>869.3103116961462</c:v>
                </c:pt>
                <c:pt idx="39">
                  <c:v>879.1377834219142</c:v>
                </c:pt>
                <c:pt idx="40">
                  <c:v>888.9373432146375</c:v>
                </c:pt>
                <c:pt idx="41">
                  <c:v>898.7069181132147</c:v>
                </c:pt>
                <c:pt idx="42">
                  <c:v>908.4444414994314</c:v>
                </c:pt>
                <c:pt idx="43">
                  <c:v>918.1478535351255</c:v>
                </c:pt>
                <c:pt idx="44">
                  <c:v>927.8151015979175</c:v>
                </c:pt>
                <c:pt idx="45">
                  <c:v>937.4441407154146</c:v>
                </c:pt>
                <c:pt idx="46">
                  <c:v>947.0329339977966</c:v>
                </c:pt>
                <c:pt idx="47">
                  <c:v>956.5794530686916</c:v>
                </c:pt>
                <c:pt idx="48">
                  <c:v>966.0816784942513</c:v>
                </c:pt>
                <c:pt idx="49">
                  <c:v>975.537600210334</c:v>
                </c:pt>
                <c:pt idx="50">
                  <c:v>984.945217947706</c:v>
                </c:pt>
                <c:pt idx="51">
                  <c:v>994.3025416551714</c:v>
                </c:pt>
                <c:pt idx="52">
                  <c:v>1002.2590957521901</c:v>
                </c:pt>
                <c:pt idx="53">
                  <c:v>1277.1821374956521</c:v>
                </c:pt>
                <c:pt idx="54">
                  <c:v>1282.1837509479521</c:v>
                </c:pt>
                <c:pt idx="55">
                  <c:v>1291.412629337722</c:v>
                </c:pt>
                <c:pt idx="56">
                  <c:v>1300.5845309293422</c:v>
                </c:pt>
                <c:pt idx="57">
                  <c:v>1309.6975155341008</c:v>
                </c:pt>
                <c:pt idx="58">
                  <c:v>1318.749655426358</c:v>
                </c:pt>
                <c:pt idx="59">
                  <c:v>1327.7390357513295</c:v>
                </c:pt>
                <c:pt idx="60">
                  <c:v>1336.6637549301488</c:v>
                </c:pt>
                <c:pt idx="61">
                  <c:v>1345.5219250621183</c:v>
                </c:pt>
                <c:pt idx="62">
                  <c:v>1354.3116723240696</c:v>
                </c:pt>
                <c:pt idx="63">
                  <c:v>1363.0311373667446</c:v>
                </c:pt>
                <c:pt idx="64">
                  <c:v>1371.6784757081148</c:v>
                </c:pt>
                <c:pt idx="65">
                  <c:v>1380.251858123556</c:v>
                </c:pt>
                <c:pt idx="66">
                  <c:v>1388.749471032796</c:v>
                </c:pt>
                <c:pt idx="67">
                  <c:v>1397.1695168835513</c:v>
                </c:pt>
                <c:pt idx="68">
                  <c:v>1405.5102145317755</c:v>
                </c:pt>
                <c:pt idx="69">
                  <c:v>1413.769799618435</c:v>
                </c:pt>
                <c:pt idx="70">
                  <c:v>1421.9465249427346</c:v>
                </c:pt>
                <c:pt idx="71">
                  <c:v>1430.0386608317142</c:v>
                </c:pt>
                <c:pt idx="72">
                  <c:v>1438.0444955061366</c:v>
                </c:pt>
                <c:pt idx="73">
                  <c:v>1445.962335442591</c:v>
                </c:pt>
                <c:pt idx="74">
                  <c:v>1453.7905057317341</c:v>
                </c:pt>
                <c:pt idx="75">
                  <c:v>1461.5273504325946</c:v>
                </c:pt>
                <c:pt idx="76">
                  <c:v>1469.171232922864</c:v>
                </c:pt>
                <c:pt idx="77">
                  <c:v>1476.7205362451014</c:v>
                </c:pt>
                <c:pt idx="78">
                  <c:v>1484.1736634487786</c:v>
                </c:pt>
                <c:pt idx="79">
                  <c:v>1491.529037928093</c:v>
                </c:pt>
                <c:pt idx="80">
                  <c:v>1498.7851037554765</c:v>
                </c:pt>
                <c:pt idx="81">
                  <c:v>1505.9403260107301</c:v>
                </c:pt>
                <c:pt idx="82">
                  <c:v>1512.993191105716</c:v>
                </c:pt>
                <c:pt idx="83">
                  <c:v>1519.942207104535</c:v>
                </c:pt>
                <c:pt idx="84">
                  <c:v>1526.785904039126</c:v>
                </c:pt>
                <c:pt idx="85">
                  <c:v>1533.5228342202165</c:v>
                </c:pt>
                <c:pt idx="86">
                  <c:v>1540.1515725435613</c:v>
                </c:pt>
                <c:pt idx="87">
                  <c:v>1546.6707167914044</c:v>
                </c:pt>
                <c:pt idx="88">
                  <c:v>1553.0788879290976</c:v>
                </c:pt>
                <c:pt idx="89">
                  <c:v>1559.3747303968169</c:v>
                </c:pt>
                <c:pt idx="90">
                  <c:v>1565.556912396312</c:v>
                </c:pt>
                <c:pt idx="91">
                  <c:v>1571.6241261726307</c:v>
                </c:pt>
                <c:pt idx="92">
                  <c:v>1577.5750882907548</c:v>
                </c:pt>
                <c:pt idx="93">
                  <c:v>1583.408539907094</c:v>
                </c:pt>
                <c:pt idx="94">
                  <c:v>1589.123247035777</c:v>
                </c:pt>
                <c:pt idx="95">
                  <c:v>1594.7180008096834</c:v>
                </c:pt>
                <c:pt idx="96">
                  <c:v>1600.1916177361634</c:v>
                </c:pt>
                <c:pt idx="97">
                  <c:v>1605.5429399473885</c:v>
                </c:pt>
                <c:pt idx="98">
                  <c:v>1610.7708354452836</c:v>
                </c:pt>
                <c:pt idx="99">
                  <c:v>1615.8741983409845</c:v>
                </c:pt>
                <c:pt idx="100">
                  <c:v>1617.4999983933606</c:v>
                </c:pt>
                <c:pt idx="101">
                  <c:v>1679.9999983949472</c:v>
                </c:pt>
                <c:pt idx="102">
                  <c:v>1724.3808581386545</c:v>
                </c:pt>
              </c:numCache>
            </c:numRef>
          </c:yVal>
          <c:smooth val="0"/>
        </c:ser>
        <c:ser>
          <c:idx val="6"/>
          <c:order val="1"/>
          <c:tx>
            <c:v>Actual Trajectory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'Surveys-Plan and Actual'!$O$155:$O$258</c:f>
              <c:numCache>
                <c:ptCount val="104"/>
                <c:pt idx="0">
                  <c:v>0</c:v>
                </c:pt>
                <c:pt idx="1">
                  <c:v>0</c:v>
                </c:pt>
                <c:pt idx="2">
                  <c:v>0.0654987574274792</c:v>
                </c:pt>
                <c:pt idx="3">
                  <c:v>0.23186994176205292</c:v>
                </c:pt>
                <c:pt idx="4">
                  <c:v>0.22404607832583026</c:v>
                </c:pt>
                <c:pt idx="5">
                  <c:v>-0.055733329200564515</c:v>
                </c:pt>
                <c:pt idx="6">
                  <c:v>-0.43240890491751943</c:v>
                </c:pt>
                <c:pt idx="7">
                  <c:v>-0.8428458139140792</c:v>
                </c:pt>
                <c:pt idx="8">
                  <c:v>-1.2400744561003925</c:v>
                </c:pt>
                <c:pt idx="9">
                  <c:v>-1.621816718610068</c:v>
                </c:pt>
                <c:pt idx="10">
                  <c:v>-2.032182807309597</c:v>
                </c:pt>
                <c:pt idx="11">
                  <c:v>-2.4519618223002846</c:v>
                </c:pt>
                <c:pt idx="12">
                  <c:v>-2.8446057115262953</c:v>
                </c:pt>
                <c:pt idx="13">
                  <c:v>-3.012543589170919</c:v>
                </c:pt>
                <c:pt idx="14">
                  <c:v>-2.976174738216355</c:v>
                </c:pt>
                <c:pt idx="15">
                  <c:v>-2.920615151927575</c:v>
                </c:pt>
                <c:pt idx="16">
                  <c:v>-2.8514430557817336</c:v>
                </c:pt>
                <c:pt idx="17">
                  <c:v>-2.771599592331749</c:v>
                </c:pt>
                <c:pt idx="18">
                  <c:v>-2.674594310706789</c:v>
                </c:pt>
                <c:pt idx="19">
                  <c:v>-2.561020050024724</c:v>
                </c:pt>
                <c:pt idx="20">
                  <c:v>-2.4674845705277155</c:v>
                </c:pt>
                <c:pt idx="21">
                  <c:v>-2.378090287236055</c:v>
                </c:pt>
                <c:pt idx="22">
                  <c:v>-2.3474537349996116</c:v>
                </c:pt>
                <c:pt idx="23">
                  <c:v>-2.149550435565684</c:v>
                </c:pt>
                <c:pt idx="24">
                  <c:v>-1.8167139208838743</c:v>
                </c:pt>
                <c:pt idx="25">
                  <c:v>-1.5513380689967122</c:v>
                </c:pt>
                <c:pt idx="26">
                  <c:v>-0.803603060185992</c:v>
                </c:pt>
                <c:pt idx="27">
                  <c:v>0.5957569193966592</c:v>
                </c:pt>
                <c:pt idx="28">
                  <c:v>2.1677799719015782</c:v>
                </c:pt>
                <c:pt idx="29">
                  <c:v>3.899763859483195</c:v>
                </c:pt>
                <c:pt idx="30">
                  <c:v>5.905539861981141</c:v>
                </c:pt>
                <c:pt idx="31">
                  <c:v>8.49192579397078</c:v>
                </c:pt>
                <c:pt idx="32">
                  <c:v>12.24830361355382</c:v>
                </c:pt>
                <c:pt idx="33">
                  <c:v>17.44748026529978</c:v>
                </c:pt>
                <c:pt idx="34">
                  <c:v>24.002485885249108</c:v>
                </c:pt>
                <c:pt idx="35">
                  <c:v>32.420879808175414</c:v>
                </c:pt>
                <c:pt idx="36">
                  <c:v>41.87030662993601</c:v>
                </c:pt>
                <c:pt idx="37">
                  <c:v>52.35703255182481</c:v>
                </c:pt>
                <c:pt idx="38">
                  <c:v>64.35572247780341</c:v>
                </c:pt>
                <c:pt idx="39">
                  <c:v>76.46492594331853</c:v>
                </c:pt>
                <c:pt idx="40">
                  <c:v>89.96246153246611</c:v>
                </c:pt>
                <c:pt idx="41">
                  <c:v>104.03915034603976</c:v>
                </c:pt>
                <c:pt idx="42">
                  <c:v>119.12986039745465</c:v>
                </c:pt>
                <c:pt idx="43">
                  <c:v>134.86462013319866</c:v>
                </c:pt>
                <c:pt idx="44">
                  <c:v>151.13517765429492</c:v>
                </c:pt>
                <c:pt idx="45">
                  <c:v>168.93233776129966</c:v>
                </c:pt>
                <c:pt idx="46">
                  <c:v>187.4126252658839</c:v>
                </c:pt>
                <c:pt idx="47">
                  <c:v>205.25809090222472</c:v>
                </c:pt>
                <c:pt idx="48">
                  <c:v>223.94980771499692</c:v>
                </c:pt>
                <c:pt idx="49">
                  <c:v>241.71035165993447</c:v>
                </c:pt>
                <c:pt idx="50">
                  <c:v>258.6560281346317</c:v>
                </c:pt>
                <c:pt idx="51">
                  <c:v>277.56216598729054</c:v>
                </c:pt>
                <c:pt idx="52">
                  <c:v>288.6322418478762</c:v>
                </c:pt>
                <c:pt idx="53">
                  <c:v>295.2930278109782</c:v>
                </c:pt>
                <c:pt idx="54">
                  <c:v>313.2425240680016</c:v>
                </c:pt>
                <c:pt idx="55">
                  <c:v>331.80236842088055</c:v>
                </c:pt>
                <c:pt idx="56">
                  <c:v>350.79205630562876</c:v>
                </c:pt>
                <c:pt idx="57">
                  <c:v>371.08570991660133</c:v>
                </c:pt>
                <c:pt idx="58">
                  <c:v>391.5179913287119</c:v>
                </c:pt>
                <c:pt idx="59">
                  <c:v>412.6381654845584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</c:numCache>
            </c:numRef>
          </c:xVal>
          <c:yVal>
            <c:numRef>
              <c:f>'Surveys-Plan and Actual'!$Q$155:$Q$258</c:f>
              <c:numCache>
                <c:ptCount val="104"/>
                <c:pt idx="0">
                  <c:v>0</c:v>
                </c:pt>
                <c:pt idx="1">
                  <c:v>87.80000000222878</c:v>
                </c:pt>
                <c:pt idx="2">
                  <c:v>100.53952107521947</c:v>
                </c:pt>
                <c:pt idx="3">
                  <c:v>121.28763588361345</c:v>
                </c:pt>
                <c:pt idx="4">
                  <c:v>138.9972661567131</c:v>
                </c:pt>
                <c:pt idx="5">
                  <c:v>168.18563646540304</c:v>
                </c:pt>
                <c:pt idx="6">
                  <c:v>196.25282810303207</c:v>
                </c:pt>
                <c:pt idx="7">
                  <c:v>224.32951561099318</c:v>
                </c:pt>
                <c:pt idx="8">
                  <c:v>252.40635163427157</c:v>
                </c:pt>
                <c:pt idx="9">
                  <c:v>280.4633715383834</c:v>
                </c:pt>
                <c:pt idx="10">
                  <c:v>309.3400029965557</c:v>
                </c:pt>
                <c:pt idx="11">
                  <c:v>338.0865374555243</c:v>
                </c:pt>
                <c:pt idx="12">
                  <c:v>366.94308576908895</c:v>
                </c:pt>
                <c:pt idx="13">
                  <c:v>395.73202176449274</c:v>
                </c:pt>
                <c:pt idx="14">
                  <c:v>424.5718365787647</c:v>
                </c:pt>
                <c:pt idx="15">
                  <c:v>453.37161619877224</c:v>
                </c:pt>
                <c:pt idx="16">
                  <c:v>482.24134026441345</c:v>
                </c:pt>
                <c:pt idx="17">
                  <c:v>511.120970394272</c:v>
                </c:pt>
                <c:pt idx="18">
                  <c:v>540.0805473199079</c:v>
                </c:pt>
                <c:pt idx="19">
                  <c:v>568.8599612370314</c:v>
                </c:pt>
                <c:pt idx="20">
                  <c:v>597.79944585566</c:v>
                </c:pt>
                <c:pt idx="21">
                  <c:v>626.5989318754833</c:v>
                </c:pt>
                <c:pt idx="22">
                  <c:v>634.0387121597879</c:v>
                </c:pt>
                <c:pt idx="23">
                  <c:v>681.5476698347793</c:v>
                </c:pt>
                <c:pt idx="24">
                  <c:v>740.0264477480675</c:v>
                </c:pt>
                <c:pt idx="25">
                  <c:v>768.2446593227278</c:v>
                </c:pt>
                <c:pt idx="26">
                  <c:v>797.0315943334004</c:v>
                </c:pt>
                <c:pt idx="27">
                  <c:v>826.062921247225</c:v>
                </c:pt>
                <c:pt idx="28">
                  <c:v>854.3032799322121</c:v>
                </c:pt>
                <c:pt idx="29">
                  <c:v>883.4743927425415</c:v>
                </c:pt>
                <c:pt idx="30">
                  <c:v>912.0526868707494</c:v>
                </c:pt>
                <c:pt idx="31">
                  <c:v>940.0053537875052</c:v>
                </c:pt>
                <c:pt idx="32">
                  <c:v>968.6361291382697</c:v>
                </c:pt>
                <c:pt idx="33">
                  <c:v>996.877983259749</c:v>
                </c:pt>
                <c:pt idx="34">
                  <c:v>1024.1334336403395</c:v>
                </c:pt>
                <c:pt idx="35">
                  <c:v>1052.5896726483518</c:v>
                </c:pt>
                <c:pt idx="36">
                  <c:v>1079.343836788587</c:v>
                </c:pt>
                <c:pt idx="37">
                  <c:v>1104.9355024340891</c:v>
                </c:pt>
                <c:pt idx="38">
                  <c:v>1131.2655266524096</c:v>
                </c:pt>
                <c:pt idx="39">
                  <c:v>1155.9977009699153</c:v>
                </c:pt>
                <c:pt idx="40">
                  <c:v>1182.010189101834</c:v>
                </c:pt>
                <c:pt idx="41">
                  <c:v>1207.5025784790853</c:v>
                </c:pt>
                <c:pt idx="42">
                  <c:v>1233.207520931753</c:v>
                </c:pt>
                <c:pt idx="43">
                  <c:v>1257.8899326242051</c:v>
                </c:pt>
                <c:pt idx="44">
                  <c:v>1280.8001300954868</c:v>
                </c:pt>
                <c:pt idx="45">
                  <c:v>1303.8864130124427</c:v>
                </c:pt>
                <c:pt idx="46">
                  <c:v>1326.6711639318269</c:v>
                </c:pt>
                <c:pt idx="47">
                  <c:v>1348.1837155586036</c:v>
                </c:pt>
                <c:pt idx="48">
                  <c:v>1370.9462803569486</c:v>
                </c:pt>
                <c:pt idx="49">
                  <c:v>1393.1711212103744</c:v>
                </c:pt>
                <c:pt idx="50">
                  <c:v>1415.1716963886236</c:v>
                </c:pt>
                <c:pt idx="51">
                  <c:v>1439.934050806661</c:v>
                </c:pt>
                <c:pt idx="52">
                  <c:v>1454.2661528584044</c:v>
                </c:pt>
                <c:pt idx="53">
                  <c:v>1462.8927368427762</c:v>
                </c:pt>
                <c:pt idx="54">
                  <c:v>1485.5165189466934</c:v>
                </c:pt>
                <c:pt idx="55">
                  <c:v>1507.5030619927206</c:v>
                </c:pt>
                <c:pt idx="56">
                  <c:v>1528.2955849844263</c:v>
                </c:pt>
                <c:pt idx="57">
                  <c:v>1548.899330833809</c:v>
                </c:pt>
                <c:pt idx="58">
                  <c:v>1568.4131508955345</c:v>
                </c:pt>
                <c:pt idx="59">
                  <c:v>1587.2612023953263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</c:numCache>
            </c:numRef>
          </c:yVal>
          <c:smooth val="0"/>
        </c:ser>
        <c:axId val="17471573"/>
        <c:axId val="23026430"/>
      </c:scatterChart>
      <c:valAx>
        <c:axId val="17471573"/>
        <c:scaling>
          <c:orientation val="minMax"/>
          <c:max val="650"/>
          <c:min val="-5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Vertical Section</a:t>
                </a:r>
              </a:p>
            </c:rich>
          </c:tx>
          <c:layout>
            <c:manualLayout>
              <c:xMode val="factor"/>
              <c:yMode val="factor"/>
              <c:x val="0.24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0" sourceLinked="0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crossAx val="23026430"/>
        <c:crossesAt val="2000"/>
        <c:crossBetween val="midCat"/>
        <c:dispUnits/>
        <c:majorUnit val="50"/>
        <c:minorUnit val="10"/>
      </c:valAx>
      <c:valAx>
        <c:axId val="23026430"/>
        <c:scaling>
          <c:orientation val="maxMin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TVD
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crossAx val="17471573"/>
        <c:crosses val="autoZero"/>
        <c:crossBetween val="midCat"/>
        <c:dispUnits/>
        <c:majorUnit val="200"/>
        <c:minorUnit val="10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Henry 2 Plan View</a:t>
            </a:r>
          </a:p>
        </c:rich>
      </c:tx>
      <c:layout>
        <c:manualLayout>
          <c:xMode val="factor"/>
          <c:yMode val="factor"/>
          <c:x val="-0.011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055"/>
          <c:w val="0.9515"/>
          <c:h val="0.8415"/>
        </c:manualLayout>
      </c:layout>
      <c:scatterChart>
        <c:scatterStyle val="smoothMarker"/>
        <c:varyColors val="0"/>
        <c:ser>
          <c:idx val="1"/>
          <c:order val="0"/>
          <c:tx>
            <c:v>Plan 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'Surveys-Plan and Actual'!$G$5:$G$107</c:f>
              <c:numCache>
                <c:ptCount val="10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0.02189779577200964</c:v>
                </c:pt>
                <c:pt idx="5">
                  <c:v>0.05437937475501074</c:v>
                </c:pt>
                <c:pt idx="6">
                  <c:v>0.01786663492237006</c:v>
                </c:pt>
                <c:pt idx="7">
                  <c:v>-0.16453497539648762</c:v>
                </c:pt>
                <c:pt idx="8">
                  <c:v>-0.42839173604404157</c:v>
                </c:pt>
                <c:pt idx="9">
                  <c:v>-0.7176520489788711</c:v>
                </c:pt>
                <c:pt idx="10">
                  <c:v>-0.9914289383058104</c:v>
                </c:pt>
                <c:pt idx="11">
                  <c:v>-1.2487359846061952</c:v>
                </c:pt>
                <c:pt idx="12">
                  <c:v>-1.5233540589096901</c:v>
                </c:pt>
                <c:pt idx="13">
                  <c:v>-1.811149387751766</c:v>
                </c:pt>
                <c:pt idx="14">
                  <c:v>-2.047491734902634</c:v>
                </c:pt>
                <c:pt idx="15">
                  <c:v>-2.144810479972881</c:v>
                </c:pt>
                <c:pt idx="16">
                  <c:v>-2.1615068016166026</c:v>
                </c:pt>
                <c:pt idx="17">
                  <c:v>-2.162267966395293</c:v>
                </c:pt>
                <c:pt idx="18">
                  <c:v>-2.154941270828142</c:v>
                </c:pt>
                <c:pt idx="19">
                  <c:v>-2.1469741910623905</c:v>
                </c:pt>
                <c:pt idx="20">
                  <c:v>-2.1243152199377375</c:v>
                </c:pt>
                <c:pt idx="21">
                  <c:v>-2.0977709534247118</c:v>
                </c:pt>
                <c:pt idx="22">
                  <c:v>-2.088604547561816</c:v>
                </c:pt>
                <c:pt idx="23">
                  <c:v>-2.083946246618456</c:v>
                </c:pt>
                <c:pt idx="24">
                  <c:v>-2.08152393893076</c:v>
                </c:pt>
                <c:pt idx="25">
                  <c:v>-2.0772119852542033</c:v>
                </c:pt>
                <c:pt idx="26">
                  <c:v>-2.0536441931682203</c:v>
                </c:pt>
                <c:pt idx="27">
                  <c:v>-1.9869138911525461</c:v>
                </c:pt>
                <c:pt idx="28">
                  <c:v>-1.791546685063936</c:v>
                </c:pt>
                <c:pt idx="29">
                  <c:v>-1.4675839021602093</c:v>
                </c:pt>
                <c:pt idx="30">
                  <c:v>-1.015094072271809</c:v>
                </c:pt>
                <c:pt idx="31">
                  <c:v>-0.4341729133461609</c:v>
                </c:pt>
                <c:pt idx="32">
                  <c:v>0.27505668879867795</c:v>
                </c:pt>
                <c:pt idx="33">
                  <c:v>1.1124447064695255</c:v>
                </c:pt>
                <c:pt idx="34">
                  <c:v>2.0778140018349256</c:v>
                </c:pt>
                <c:pt idx="35">
                  <c:v>3.1709603643965574</c:v>
                </c:pt>
                <c:pt idx="36">
                  <c:v>4.391652554187354</c:v>
                </c:pt>
                <c:pt idx="37">
                  <c:v>5.739632350687248</c:v>
                </c:pt>
                <c:pt idx="38">
                  <c:v>7.214614607446232</c:v>
                </c:pt>
                <c:pt idx="39">
                  <c:v>8.8162873124032</c:v>
                </c:pt>
                <c:pt idx="40">
                  <c:v>10.54431165388781</c:v>
                </c:pt>
                <c:pt idx="41">
                  <c:v>12.398322092291433</c:v>
                </c:pt>
                <c:pt idx="42">
                  <c:v>14.377926437392007</c:v>
                </c:pt>
                <c:pt idx="43">
                  <c:v>16.482705931316463</c:v>
                </c:pt>
                <c:pt idx="44">
                  <c:v>18.71221533712316</c:v>
                </c:pt>
                <c:pt idx="45">
                  <c:v>21.0659830329856</c:v>
                </c:pt>
                <c:pt idx="46">
                  <c:v>23.543511111957496</c:v>
                </c:pt>
                <c:pt idx="47">
                  <c:v>26.144275487298103</c:v>
                </c:pt>
                <c:pt idx="48">
                  <c:v>28.86772600333549</c:v>
                </c:pt>
                <c:pt idx="49">
                  <c:v>31.713286551844384</c:v>
                </c:pt>
                <c:pt idx="50">
                  <c:v>34.68035519391385</c:v>
                </c:pt>
                <c:pt idx="51">
                  <c:v>37.76830428727916</c:v>
                </c:pt>
                <c:pt idx="52">
                  <c:v>40.502965128161215</c:v>
                </c:pt>
                <c:pt idx="53">
                  <c:v>136.74230966458003</c:v>
                </c:pt>
                <c:pt idx="54">
                  <c:v>138.51313737264533</c:v>
                </c:pt>
                <c:pt idx="55">
                  <c:v>141.88641981010343</c:v>
                </c:pt>
                <c:pt idx="56">
                  <c:v>145.37694023467978</c:v>
                </c:pt>
                <c:pt idx="57">
                  <c:v>148.98396027513698</c:v>
                </c:pt>
                <c:pt idx="58">
                  <c:v>152.70671691635792</c:v>
                </c:pt>
                <c:pt idx="59">
                  <c:v>156.54442266075102</c:v>
                </c:pt>
                <c:pt idx="60">
                  <c:v>160.49626569483445</c:v>
                </c:pt>
                <c:pt idx="61">
                  <c:v>164.56141006096402</c:v>
                </c:pt>
                <c:pt idx="62">
                  <c:v>168.7389958341685</c:v>
                </c:pt>
                <c:pt idx="63">
                  <c:v>173.0281393040547</c:v>
                </c:pt>
                <c:pt idx="64">
                  <c:v>177.42793316174428</c:v>
                </c:pt>
                <c:pt idx="65">
                  <c:v>181.93744669180236</c:v>
                </c:pt>
                <c:pt idx="66">
                  <c:v>186.55572596911742</c:v>
                </c:pt>
                <c:pt idx="67">
                  <c:v>191.28179406069097</c:v>
                </c:pt>
                <c:pt idx="68">
                  <c:v>196.1146512322942</c:v>
                </c:pt>
                <c:pt idx="69">
                  <c:v>201.0532751599479</c:v>
                </c:pt>
                <c:pt idx="70">
                  <c:v>206.09662114618095</c:v>
                </c:pt>
                <c:pt idx="71">
                  <c:v>211.24362234102153</c:v>
                </c:pt>
                <c:pt idx="72">
                  <c:v>216.49318996767457</c:v>
                </c:pt>
                <c:pt idx="73">
                  <c:v>221.84421355283726</c:v>
                </c:pt>
                <c:pt idx="74">
                  <c:v>227.2955611616044</c:v>
                </c:pt>
                <c:pt idx="75">
                  <c:v>232.84607963691352</c:v>
                </c:pt>
                <c:pt idx="76">
                  <c:v>238.4945948434792</c:v>
                </c:pt>
                <c:pt idx="77">
                  <c:v>244.23991191616528</c:v>
                </c:pt>
                <c:pt idx="78">
                  <c:v>250.08081551274188</c:v>
                </c:pt>
                <c:pt idx="79">
                  <c:v>256.01607007097425</c:v>
                </c:pt>
                <c:pt idx="80">
                  <c:v>262.0444200699889</c:v>
                </c:pt>
                <c:pt idx="81">
                  <c:v>268.1645902958617</c:v>
                </c:pt>
                <c:pt idx="82">
                  <c:v>274.37528611137134</c:v>
                </c:pt>
                <c:pt idx="83">
                  <c:v>280.6751937298625</c:v>
                </c:pt>
                <c:pt idx="84">
                  <c:v>287.06298049315865</c:v>
                </c:pt>
                <c:pt idx="85">
                  <c:v>293.5372951534679</c:v>
                </c:pt>
                <c:pt idx="86">
                  <c:v>300.09676815922035</c:v>
                </c:pt>
                <c:pt idx="87">
                  <c:v>306.74001194477796</c:v>
                </c:pt>
                <c:pt idx="88">
                  <c:v>313.4656212239549</c:v>
                </c:pt>
                <c:pt idx="89">
                  <c:v>320.27217328728614</c:v>
                </c:pt>
                <c:pt idx="90">
                  <c:v>327.15822830298214</c:v>
                </c:pt>
                <c:pt idx="91">
                  <c:v>334.1223296215052</c:v>
                </c:pt>
                <c:pt idx="92">
                  <c:v>341.1630040837035</c:v>
                </c:pt>
                <c:pt idx="93">
                  <c:v>348.27876233243774</c:v>
                </c:pt>
                <c:pt idx="94">
                  <c:v>355.4680991276335</c:v>
                </c:pt>
                <c:pt idx="95">
                  <c:v>362.72949366469436</c:v>
                </c:pt>
                <c:pt idx="96">
                  <c:v>370.061409896207</c:v>
                </c:pt>
                <c:pt idx="97">
                  <c:v>377.4622968568706</c:v>
                </c:pt>
                <c:pt idx="98">
                  <c:v>384.93058899158206</c:v>
                </c:pt>
                <c:pt idx="99">
                  <c:v>392.4647064866076</c:v>
                </c:pt>
                <c:pt idx="100">
                  <c:v>394.91840295536076</c:v>
                </c:pt>
                <c:pt idx="101">
                  <c:v>489.7586221854325</c:v>
                </c:pt>
                <c:pt idx="102">
                  <c:v>557.1040696671193</c:v>
                </c:pt>
              </c:numCache>
            </c:numRef>
          </c:xVal>
          <c:yVal>
            <c:numRef>
              <c:f>'Surveys-Plan and Actual'!$F$5:$F$107</c:f>
              <c:numCache>
                <c:ptCount val="10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-0.0930694200040709</c:v>
                </c:pt>
                <c:pt idx="5">
                  <c:v>-0.36955204356459903</c:v>
                </c:pt>
                <c:pt idx="6">
                  <c:v>-0.41714623720583155</c:v>
                </c:pt>
                <c:pt idx="7">
                  <c:v>-0.17351627860768276</c:v>
                </c:pt>
                <c:pt idx="8">
                  <c:v>0.12282155746412321</c:v>
                </c:pt>
                <c:pt idx="9">
                  <c:v>0.44268181684084523</c:v>
                </c:pt>
                <c:pt idx="10">
                  <c:v>0.7629436189610519</c:v>
                </c:pt>
                <c:pt idx="11">
                  <c:v>1.0807592666426586</c:v>
                </c:pt>
                <c:pt idx="12">
                  <c:v>1.4258389866713388</c:v>
                </c:pt>
                <c:pt idx="13">
                  <c:v>1.7669208849172453</c:v>
                </c:pt>
                <c:pt idx="14">
                  <c:v>2.142851710123882</c:v>
                </c:pt>
                <c:pt idx="15">
                  <c:v>2.3101664544226184</c:v>
                </c:pt>
                <c:pt idx="16">
                  <c:v>2.2085098751270538</c:v>
                </c:pt>
                <c:pt idx="17">
                  <c:v>2.0960723264798693</c:v>
                </c:pt>
                <c:pt idx="18">
                  <c:v>1.970418343162081</c:v>
                </c:pt>
                <c:pt idx="19">
                  <c:v>1.824530803204349</c:v>
                </c:pt>
                <c:pt idx="20">
                  <c:v>1.6697667291895628</c:v>
                </c:pt>
                <c:pt idx="21">
                  <c:v>1.4885942260756422</c:v>
                </c:pt>
                <c:pt idx="22">
                  <c:v>1.3173999477589589</c:v>
                </c:pt>
                <c:pt idx="23">
                  <c:v>1.146679795086483</c:v>
                </c:pt>
                <c:pt idx="24">
                  <c:v>1.0896022506002498</c:v>
                </c:pt>
                <c:pt idx="25">
                  <c:v>0.9425864891521288</c:v>
                </c:pt>
                <c:pt idx="26">
                  <c:v>0.13904250046816424</c:v>
                </c:pt>
                <c:pt idx="27">
                  <c:v>0.02313278820978655</c:v>
                </c:pt>
                <c:pt idx="28">
                  <c:v>-0.16058904811149993</c:v>
                </c:pt>
                <c:pt idx="29">
                  <c:v>-0.412084144781285</c:v>
                </c:pt>
                <c:pt idx="30">
                  <c:v>-0.7312993015239766</c:v>
                </c:pt>
                <c:pt idx="31">
                  <c:v>-1.1181669928072573</c:v>
                </c:pt>
                <c:pt idx="32">
                  <c:v>-1.5726053821366828</c:v>
                </c:pt>
                <c:pt idx="33">
                  <c:v>-2.094518339370271</c:v>
                </c:pt>
                <c:pt idx="34">
                  <c:v>-2.6837954610547414</c:v>
                </c:pt>
                <c:pt idx="35">
                  <c:v>-3.3403120937803963</c:v>
                </c:pt>
                <c:pt idx="36">
                  <c:v>-4.063929360550101</c:v>
                </c:pt>
                <c:pt idx="37">
                  <c:v>-4.854494190156946</c:v>
                </c:pt>
                <c:pt idx="38">
                  <c:v>-5.711839349564428</c:v>
                </c:pt>
                <c:pt idx="39">
                  <c:v>-6.635783479282342</c:v>
                </c:pt>
                <c:pt idx="40">
                  <c:v>-7.626131131730895</c:v>
                </c:pt>
                <c:pt idx="41">
                  <c:v>-8.682672812584967</c:v>
                </c:pt>
                <c:pt idx="42">
                  <c:v>-9.805185025089745</c:v>
                </c:pt>
                <c:pt idx="43">
                  <c:v>-10.99343031733838</c:v>
                </c:pt>
                <c:pt idx="44">
                  <c:v>-12.247157332501653</c:v>
                </c:pt>
                <c:pt idx="45">
                  <c:v>-13.566100861999034</c:v>
                </c:pt>
                <c:pt idx="46">
                  <c:v>-14.949981901599898</c:v>
                </c:pt>
                <c:pt idx="47">
                  <c:v>-16.398507710442992</c:v>
                </c:pt>
                <c:pt idx="48">
                  <c:v>-17.91137187296173</c:v>
                </c:pt>
                <c:pt idx="49">
                  <c:v>-19.488254363702143</c:v>
                </c:pt>
                <c:pt idx="50">
                  <c:v>-21.12882161501985</c:v>
                </c:pt>
                <c:pt idx="51">
                  <c:v>-22.83272658764166</c:v>
                </c:pt>
                <c:pt idx="52">
                  <c:v>-24.33902425158922</c:v>
                </c:pt>
                <c:pt idx="53">
                  <c:v>-77.3082208374857</c:v>
                </c:pt>
                <c:pt idx="54">
                  <c:v>-78.28286538936824</c:v>
                </c:pt>
                <c:pt idx="55">
                  <c:v>-80.13947466100791</c:v>
                </c:pt>
                <c:pt idx="56">
                  <c:v>-82.06059857237064</c:v>
                </c:pt>
                <c:pt idx="57">
                  <c:v>-84.04583073630864</c:v>
                </c:pt>
                <c:pt idx="58">
                  <c:v>-86.09475120446147</c:v>
                </c:pt>
                <c:pt idx="59">
                  <c:v>-88.20692655609028</c:v>
                </c:pt>
                <c:pt idx="60">
                  <c:v>-90.38190998976197</c:v>
                </c:pt>
                <c:pt idx="61">
                  <c:v>-92.61924141786382</c:v>
                </c:pt>
                <c:pt idx="62">
                  <c:v>-94.9184475639287</c:v>
                </c:pt>
                <c:pt idx="63">
                  <c:v>-97.27904206275008</c:v>
                </c:pt>
                <c:pt idx="64">
                  <c:v>-99.70052556326594</c:v>
                </c:pt>
                <c:pt idx="65">
                  <c:v>-102.1823858341895</c:v>
                </c:pt>
                <c:pt idx="66">
                  <c:v>-104.72409787236467</c:v>
                </c:pt>
                <c:pt idx="67">
                  <c:v>-107.3251240138232</c:v>
                </c:pt>
                <c:pt idx="68">
                  <c:v>-109.98491404752004</c:v>
                </c:pt>
                <c:pt idx="69">
                  <c:v>-112.70290533172285</c:v>
                </c:pt>
                <c:pt idx="70">
                  <c:v>-115.4785229130311</c:v>
                </c:pt>
                <c:pt idx="71">
                  <c:v>-118.31117964799948</c:v>
                </c:pt>
                <c:pt idx="72">
                  <c:v>-121.20027632733994</c:v>
                </c:pt>
                <c:pt idx="73">
                  <c:v>-124.14520180267611</c:v>
                </c:pt>
                <c:pt idx="74">
                  <c:v>-127.14533311582335</c:v>
                </c:pt>
                <c:pt idx="75">
                  <c:v>-130.2000356305668</c:v>
                </c:pt>
                <c:pt idx="76">
                  <c:v>-133.30866316690998</c:v>
                </c:pt>
                <c:pt idx="77">
                  <c:v>-136.47055813776518</c:v>
                </c:pt>
                <c:pt idx="78">
                  <c:v>-139.68505168805686</c:v>
                </c:pt>
                <c:pt idx="79">
                  <c:v>-142.95146383620877</c:v>
                </c:pt>
                <c:pt idx="80">
                  <c:v>-146.26910361798454</c:v>
                </c:pt>
                <c:pt idx="81">
                  <c:v>-149.63726923265162</c:v>
                </c:pt>
                <c:pt idx="82">
                  <c:v>-153.05524819143753</c:v>
                </c:pt>
                <c:pt idx="83">
                  <c:v>-156.52231746824694</c:v>
                </c:pt>
                <c:pt idx="84">
                  <c:v>-160.03774365260787</c:v>
                </c:pt>
                <c:pt idx="85">
                  <c:v>-163.6007831048145</c:v>
                </c:pt>
                <c:pt idx="86">
                  <c:v>-167.21068211323382</c:v>
                </c:pt>
                <c:pt idx="87">
                  <c:v>-170.8666770537429</c:v>
                </c:pt>
                <c:pt idx="88">
                  <c:v>-174.56799455126304</c:v>
                </c:pt>
                <c:pt idx="89">
                  <c:v>-178.3138516433565</c:v>
                </c:pt>
                <c:pt idx="90">
                  <c:v>-182.1034559458513</c:v>
                </c:pt>
                <c:pt idx="91">
                  <c:v>-185.9360058204593</c:v>
                </c:pt>
                <c:pt idx="92">
                  <c:v>-189.81069054435144</c:v>
                </c:pt>
                <c:pt idx="93">
                  <c:v>-193.72669048165517</c:v>
                </c:pt>
                <c:pt idx="94">
                  <c:v>-197.6831772568368</c:v>
                </c:pt>
                <c:pt idx="95">
                  <c:v>-201.6793139299331</c:v>
                </c:pt>
                <c:pt idx="96">
                  <c:v>-205.71425517359418</c:v>
                </c:pt>
                <c:pt idx="97">
                  <c:v>-209.7871474519009</c:v>
                </c:pt>
                <c:pt idx="98">
                  <c:v>-213.8971292009185</c:v>
                </c:pt>
                <c:pt idx="99">
                  <c:v>-218.04333101094855</c:v>
                </c:pt>
                <c:pt idx="100">
                  <c:v>-219.39365669668118</c:v>
                </c:pt>
                <c:pt idx="101">
                  <c:v>-271.5864034819088</c:v>
                </c:pt>
                <c:pt idx="102">
                  <c:v>-308.6481470763924</c:v>
                </c:pt>
              </c:numCache>
            </c:numRef>
          </c:yVal>
          <c:smooth val="1"/>
        </c:ser>
        <c:ser>
          <c:idx val="2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'Surveys-Plan and Actual'!$G$155:$G$292</c:f>
              <c:numCache>
                <c:ptCount val="138"/>
                <c:pt idx="0">
                  <c:v>0</c:v>
                </c:pt>
                <c:pt idx="1">
                  <c:v>0</c:v>
                </c:pt>
                <c:pt idx="2">
                  <c:v>0.02189779577200964</c:v>
                </c:pt>
                <c:pt idx="3">
                  <c:v>0.05437937475501074</c:v>
                </c:pt>
                <c:pt idx="4">
                  <c:v>0.01786663492237006</c:v>
                </c:pt>
                <c:pt idx="5">
                  <c:v>-0.16453497539648762</c:v>
                </c:pt>
                <c:pt idx="6">
                  <c:v>-0.42839173604404157</c:v>
                </c:pt>
                <c:pt idx="7">
                  <c:v>-0.7176520489788711</c:v>
                </c:pt>
                <c:pt idx="8">
                  <c:v>-0.9914289383058104</c:v>
                </c:pt>
                <c:pt idx="9">
                  <c:v>-1.2487359846061952</c:v>
                </c:pt>
                <c:pt idx="10">
                  <c:v>-1.5233540589096901</c:v>
                </c:pt>
                <c:pt idx="11">
                  <c:v>-1.811149387751766</c:v>
                </c:pt>
                <c:pt idx="12">
                  <c:v>-2.047491734902634</c:v>
                </c:pt>
                <c:pt idx="13">
                  <c:v>-2.144810479972881</c:v>
                </c:pt>
                <c:pt idx="14">
                  <c:v>-2.1615068016166026</c:v>
                </c:pt>
                <c:pt idx="15">
                  <c:v>-2.162267966395293</c:v>
                </c:pt>
                <c:pt idx="16">
                  <c:v>-2.154941270828142</c:v>
                </c:pt>
                <c:pt idx="17">
                  <c:v>-2.1469741910623905</c:v>
                </c:pt>
                <c:pt idx="18">
                  <c:v>-2.1243152199377375</c:v>
                </c:pt>
                <c:pt idx="19">
                  <c:v>-2.0977709534247118</c:v>
                </c:pt>
                <c:pt idx="20">
                  <c:v>-2.088604547561816</c:v>
                </c:pt>
                <c:pt idx="21">
                  <c:v>-2.083946246618456</c:v>
                </c:pt>
                <c:pt idx="22">
                  <c:v>-2.08152393893076</c:v>
                </c:pt>
                <c:pt idx="23">
                  <c:v>-2.029528082325248</c:v>
                </c:pt>
                <c:pt idx="24">
                  <c:v>-1.8262677172275228</c:v>
                </c:pt>
                <c:pt idx="25">
                  <c:v>-1.6784088044523287</c:v>
                </c:pt>
                <c:pt idx="26">
                  <c:v>-1.2118630338851129</c:v>
                </c:pt>
                <c:pt idx="27">
                  <c:v>-0.26042287755712523</c:v>
                </c:pt>
                <c:pt idx="28">
                  <c:v>0.8116951577002084</c:v>
                </c:pt>
                <c:pt idx="29">
                  <c:v>1.9820696408022918</c:v>
                </c:pt>
                <c:pt idx="30">
                  <c:v>3.3203221812822847</c:v>
                </c:pt>
                <c:pt idx="31">
                  <c:v>4.953318367895508</c:v>
                </c:pt>
                <c:pt idx="32">
                  <c:v>7.198793245901573</c:v>
                </c:pt>
                <c:pt idx="33">
                  <c:v>10.288155414513554</c:v>
                </c:pt>
                <c:pt idx="34">
                  <c:v>14.270676700003936</c:v>
                </c:pt>
                <c:pt idx="35">
                  <c:v>19.7058414989488</c:v>
                </c:pt>
                <c:pt idx="36">
                  <c:v>26.188961517289673</c:v>
                </c:pt>
                <c:pt idx="37">
                  <c:v>33.688891897672804</c:v>
                </c:pt>
                <c:pt idx="38">
                  <c:v>42.58692711095853</c:v>
                </c:pt>
                <c:pt idx="39">
                  <c:v>51.83338498813622</c:v>
                </c:pt>
                <c:pt idx="40">
                  <c:v>62.41674672211636</c:v>
                </c:pt>
                <c:pt idx="41">
                  <c:v>73.68780631037944</c:v>
                </c:pt>
                <c:pt idx="42">
                  <c:v>85.96533543998137</c:v>
                </c:pt>
                <c:pt idx="43">
                  <c:v>99.13625670557445</c:v>
                </c:pt>
                <c:pt idx="44">
                  <c:v>113.43864610767939</c:v>
                </c:pt>
                <c:pt idx="45">
                  <c:v>129.7668220469237</c:v>
                </c:pt>
                <c:pt idx="46">
                  <c:v>146.9978331960347</c:v>
                </c:pt>
                <c:pt idx="47">
                  <c:v>163.74320753555097</c:v>
                </c:pt>
                <c:pt idx="48">
                  <c:v>181.39986923545212</c:v>
                </c:pt>
                <c:pt idx="49">
                  <c:v>198.2918243077078</c:v>
                </c:pt>
                <c:pt idx="50">
                  <c:v>214.54754386864354</c:v>
                </c:pt>
                <c:pt idx="51">
                  <c:v>232.71090445783622</c:v>
                </c:pt>
                <c:pt idx="52">
                  <c:v>243.29931513515396</c:v>
                </c:pt>
                <c:pt idx="53">
                  <c:v>249.64597068946014</c:v>
                </c:pt>
                <c:pt idx="54">
                  <c:v>266.66346884564246</c:v>
                </c:pt>
                <c:pt idx="55">
                  <c:v>284.0816772992781</c:v>
                </c:pt>
                <c:pt idx="56">
                  <c:v>301.70721443447457</c:v>
                </c:pt>
                <c:pt idx="57">
                  <c:v>320.35036738776546</c:v>
                </c:pt>
                <c:pt idx="58">
                  <c:v>338.9298557725342</c:v>
                </c:pt>
                <c:pt idx="59">
                  <c:v>358.0676713802418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</c:numCache>
            </c:numRef>
          </c:xVal>
          <c:yVal>
            <c:numRef>
              <c:f>'Surveys-Plan and Actual'!$F$155:$F$292</c:f>
              <c:numCache>
                <c:ptCount val="138"/>
                <c:pt idx="0">
                  <c:v>0</c:v>
                </c:pt>
                <c:pt idx="1">
                  <c:v>0</c:v>
                </c:pt>
                <c:pt idx="2">
                  <c:v>-0.0930694200040709</c:v>
                </c:pt>
                <c:pt idx="3">
                  <c:v>-0.36955204356459903</c:v>
                </c:pt>
                <c:pt idx="4">
                  <c:v>-0.41714623720583155</c:v>
                </c:pt>
                <c:pt idx="5">
                  <c:v>-0.17351627860768276</c:v>
                </c:pt>
                <c:pt idx="6">
                  <c:v>0.12282155746412321</c:v>
                </c:pt>
                <c:pt idx="7">
                  <c:v>0.44268181684084523</c:v>
                </c:pt>
                <c:pt idx="8">
                  <c:v>0.7629436189610519</c:v>
                </c:pt>
                <c:pt idx="9">
                  <c:v>1.0807592666426586</c:v>
                </c:pt>
                <c:pt idx="10">
                  <c:v>1.4258389866713388</c:v>
                </c:pt>
                <c:pt idx="11">
                  <c:v>1.7669208849172453</c:v>
                </c:pt>
                <c:pt idx="12">
                  <c:v>2.142851710123882</c:v>
                </c:pt>
                <c:pt idx="13">
                  <c:v>2.3101664544226184</c:v>
                </c:pt>
                <c:pt idx="14">
                  <c:v>2.2085098751270538</c:v>
                </c:pt>
                <c:pt idx="15">
                  <c:v>2.0960723264798693</c:v>
                </c:pt>
                <c:pt idx="16">
                  <c:v>1.970418343162081</c:v>
                </c:pt>
                <c:pt idx="17">
                  <c:v>1.824530803204349</c:v>
                </c:pt>
                <c:pt idx="18">
                  <c:v>1.6697667291895628</c:v>
                </c:pt>
                <c:pt idx="19">
                  <c:v>1.4885942260756422</c:v>
                </c:pt>
                <c:pt idx="20">
                  <c:v>1.3173999477589589</c:v>
                </c:pt>
                <c:pt idx="21">
                  <c:v>1.146679795086483</c:v>
                </c:pt>
                <c:pt idx="22">
                  <c:v>1.0896022506002498</c:v>
                </c:pt>
                <c:pt idx="23">
                  <c:v>0.7838551171562076</c:v>
                </c:pt>
                <c:pt idx="24">
                  <c:v>0.4702393673068476</c:v>
                </c:pt>
                <c:pt idx="25">
                  <c:v>0.19558681281105444</c:v>
                </c:pt>
                <c:pt idx="26">
                  <c:v>-0.4918022261315967</c:v>
                </c:pt>
                <c:pt idx="27">
                  <c:v>-1.6425794941755478</c:v>
                </c:pt>
                <c:pt idx="28">
                  <c:v>-2.929662690408764</c:v>
                </c:pt>
                <c:pt idx="29">
                  <c:v>-4.366482396957028</c:v>
                </c:pt>
                <c:pt idx="30">
                  <c:v>-6.06011300848345</c:v>
                </c:pt>
                <c:pt idx="31">
                  <c:v>-8.4044525086824</c:v>
                </c:pt>
                <c:pt idx="32">
                  <c:v>-12.027931572022435</c:v>
                </c:pt>
                <c:pt idx="33">
                  <c:v>-17.07535263649724</c:v>
                </c:pt>
                <c:pt idx="34">
                  <c:v>-23.287434667702037</c:v>
                </c:pt>
                <c:pt idx="35">
                  <c:v>-30.710240934272264</c:v>
                </c:pt>
                <c:pt idx="36">
                  <c:v>-38.380001314460216</c:v>
                </c:pt>
                <c:pt idx="37">
                  <c:v>-46.363192686184846</c:v>
                </c:pt>
                <c:pt idx="38">
                  <c:v>-54.94872346119418</c:v>
                </c:pt>
                <c:pt idx="39">
                  <c:v>-63.151795558907224</c:v>
                </c:pt>
                <c:pt idx="40">
                  <c:v>-71.81594649906854</c:v>
                </c:pt>
                <c:pt idx="41">
                  <c:v>-80.44727626420783</c:v>
                </c:pt>
                <c:pt idx="42">
                  <c:v>-89.3633921231602</c:v>
                </c:pt>
                <c:pt idx="43">
                  <c:v>-98.02020678015153</c:v>
                </c:pt>
                <c:pt idx="44">
                  <c:v>-105.7888567082637</c:v>
                </c:pt>
                <c:pt idx="45">
                  <c:v>-113.10194660057836</c:v>
                </c:pt>
                <c:pt idx="46">
                  <c:v>-120.21753483370081</c:v>
                </c:pt>
                <c:pt idx="47">
                  <c:v>-126.90462695858011</c:v>
                </c:pt>
                <c:pt idx="48">
                  <c:v>-133.70582542784032</c:v>
                </c:pt>
                <c:pt idx="49">
                  <c:v>-139.96918889339773</c:v>
                </c:pt>
                <c:pt idx="50">
                  <c:v>-145.70480964966026</c:v>
                </c:pt>
                <c:pt idx="51">
                  <c:v>-152.05722197830204</c:v>
                </c:pt>
                <c:pt idx="52">
                  <c:v>-155.85770843495413</c:v>
                </c:pt>
                <c:pt idx="53">
                  <c:v>-158.1865504829607</c:v>
                </c:pt>
                <c:pt idx="54">
                  <c:v>-164.61037157278997</c:v>
                </c:pt>
                <c:pt idx="55">
                  <c:v>-171.56083826002532</c:v>
                </c:pt>
                <c:pt idx="56">
                  <c:v>-179.01188820066932</c:v>
                </c:pt>
                <c:pt idx="57">
                  <c:v>-187.30830729423698</c:v>
                </c:pt>
                <c:pt idx="58">
                  <c:v>-195.99225225740295</c:v>
                </c:pt>
                <c:pt idx="59">
                  <c:v>-205.0849315906616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</c:numCache>
            </c:numRef>
          </c:yVal>
          <c:smooth val="1"/>
        </c:ser>
        <c:axId val="5911279"/>
        <c:axId val="53201512"/>
      </c:scatterChart>
      <c:valAx>
        <c:axId val="5911279"/>
        <c:scaling>
          <c:orientation val="minMax"/>
          <c:max val="650"/>
          <c:min val="-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Easting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201512"/>
        <c:crosses val="autoZero"/>
        <c:crossBetween val="midCat"/>
        <c:dispUnits/>
        <c:majorUnit val="50"/>
        <c:minorUnit val="50"/>
      </c:valAx>
      <c:valAx>
        <c:axId val="53201512"/>
        <c:scaling>
          <c:orientation val="minMax"/>
          <c:max val="50"/>
          <c:min val="-3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Northing
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11279"/>
        <c:crosses val="autoZero"/>
        <c:crossBetween val="midCat"/>
        <c:dispUnits/>
        <c:majorUnit val="50"/>
        <c:min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Bounty-3
Plan View</a:t>
            </a:r>
          </a:p>
        </c:rich>
      </c:tx>
      <c:layout>
        <c:manualLayout>
          <c:xMode val="factor"/>
          <c:yMode val="factor"/>
          <c:x val="-0.001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6375"/>
          <c:w val="0.97725"/>
          <c:h val="0.92575"/>
        </c:manualLayout>
      </c:layout>
      <c:scatterChart>
        <c:scatterStyle val="smoothMarker"/>
        <c:varyColors val="0"/>
        <c:ser>
          <c:idx val="1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'Surveys-Plan and Actual'!$G$5:$G$118</c:f>
              <c:numCache/>
            </c:numRef>
          </c:xVal>
          <c:yVal>
            <c:numRef>
              <c:f>'Surveys-Plan and Actual'!$F$5:$F$118</c:f>
              <c:numCache/>
            </c:numRef>
          </c:yVal>
          <c:smooth val="1"/>
        </c:ser>
        <c:ser>
          <c:idx val="2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'Surveys-Plan and Actual'!$G$155:$G$258</c:f>
              <c:numCache/>
            </c:numRef>
          </c:xVal>
          <c:yVal>
            <c:numRef>
              <c:f>'Surveys-Plan and Actual'!$F$155:$F$258</c:f>
              <c:numCache/>
            </c:numRef>
          </c:yVal>
          <c:smooth val="1"/>
        </c:ser>
        <c:axId val="9051561"/>
        <c:axId val="14355186"/>
      </c:scatterChart>
      <c:valAx>
        <c:axId val="9051561"/>
        <c:scaling>
          <c:orientation val="minMax"/>
          <c:max val="100"/>
          <c:min val="-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Easting</a:t>
                </a:r>
              </a:p>
            </c:rich>
          </c:tx>
          <c:layout>
            <c:manualLayout>
              <c:xMode val="factor"/>
              <c:yMode val="factor"/>
              <c:x val="0.006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355186"/>
        <c:crosses val="autoZero"/>
        <c:crossBetween val="midCat"/>
        <c:dispUnits/>
        <c:majorUnit val="20"/>
        <c:minorUnit val="10"/>
      </c:valAx>
      <c:valAx>
        <c:axId val="14355186"/>
        <c:scaling>
          <c:orientation val="minMax"/>
          <c:max val="7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Northing
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051561"/>
        <c:crosses val="autoZero"/>
        <c:crossBetween val="midCat"/>
        <c:dispUnits/>
        <c:majorUnit val="100"/>
        <c:min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0.06575</cdr:x>
      <cdr:y>0.31925</cdr:y>
    </cdr:from>
    <cdr:to>
      <cdr:x>0.06575</cdr:x>
      <cdr:y>0.31925</cdr:y>
    </cdr:to>
    <cdr:sp>
      <cdr:nvSpPr>
        <cdr:cNvPr id="1" name="Text 6"/>
        <cdr:cNvSpPr txBox="1">
          <a:spLocks noChangeArrowheads="1"/>
        </cdr:cNvSpPr>
      </cdr:nvSpPr>
      <cdr:spPr>
        <a:xfrm>
          <a:off x="409575" y="18954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0.79825</cdr:x>
      <cdr:y>0.56425</cdr:y>
    </cdr:from>
    <cdr:to>
      <cdr:x>0.903</cdr:x>
      <cdr:y>0.65</cdr:y>
    </cdr:to>
    <cdr:sp>
      <cdr:nvSpPr>
        <cdr:cNvPr id="1" name="AutoShape 3"/>
        <cdr:cNvSpPr>
          <a:spLocks/>
        </cdr:cNvSpPr>
      </cdr:nvSpPr>
      <cdr:spPr>
        <a:xfrm>
          <a:off x="7324725" y="3190875"/>
          <a:ext cx="962025" cy="485775"/>
        </a:xfrm>
        <a:prstGeom prst="wedgeRectCallout">
          <a:avLst>
            <a:gd name="adj1" fmla="val -67000"/>
            <a:gd name="adj2" fmla="val 194000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Waarre A prognosed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66675</xdr:rowOff>
    </xdr:from>
    <xdr:to>
      <xdr:col>10</xdr:col>
      <xdr:colOff>371475</xdr:colOff>
      <xdr:row>37</xdr:row>
      <xdr:rowOff>38100</xdr:rowOff>
    </xdr:to>
    <xdr:graphicFrame>
      <xdr:nvGraphicFramePr>
        <xdr:cNvPr id="1" name="Chart 1"/>
        <xdr:cNvGraphicFramePr/>
      </xdr:nvGraphicFramePr>
      <xdr:xfrm>
        <a:off x="133350" y="66675"/>
        <a:ext cx="6334125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38</xdr:row>
      <xdr:rowOff>85725</xdr:rowOff>
    </xdr:from>
    <xdr:to>
      <xdr:col>15</xdr:col>
      <xdr:colOff>142875</xdr:colOff>
      <xdr:row>73</xdr:row>
      <xdr:rowOff>85725</xdr:rowOff>
    </xdr:to>
    <xdr:graphicFrame>
      <xdr:nvGraphicFramePr>
        <xdr:cNvPr id="2" name="Chart 2"/>
        <xdr:cNvGraphicFramePr/>
      </xdr:nvGraphicFramePr>
      <xdr:xfrm>
        <a:off x="104775" y="6238875"/>
        <a:ext cx="9182100" cy="566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200025</xdr:colOff>
      <xdr:row>22</xdr:row>
      <xdr:rowOff>38100</xdr:rowOff>
    </xdr:from>
    <xdr:to>
      <xdr:col>8</xdr:col>
      <xdr:colOff>542925</xdr:colOff>
      <xdr:row>25</xdr:row>
      <xdr:rowOff>28575</xdr:rowOff>
    </xdr:to>
    <xdr:sp>
      <xdr:nvSpPr>
        <xdr:cNvPr id="3" name="AutoShape 3"/>
        <xdr:cNvSpPr>
          <a:spLocks/>
        </xdr:cNvSpPr>
      </xdr:nvSpPr>
      <xdr:spPr>
        <a:xfrm>
          <a:off x="4467225" y="3600450"/>
          <a:ext cx="952500" cy="476250"/>
        </a:xfrm>
        <a:prstGeom prst="wedgeRectCallout">
          <a:avLst>
            <a:gd name="adj1" fmla="val -15000"/>
            <a:gd name="adj2" fmla="val 194000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Planned 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Trajectory </a:t>
          </a:r>
        </a:p>
      </xdr:txBody>
    </xdr:sp>
    <xdr:clientData/>
  </xdr:twoCellAnchor>
  <xdr:twoCellAnchor>
    <xdr:from>
      <xdr:col>2</xdr:col>
      <xdr:colOff>19050</xdr:colOff>
      <xdr:row>27</xdr:row>
      <xdr:rowOff>133350</xdr:rowOff>
    </xdr:from>
    <xdr:to>
      <xdr:col>3</xdr:col>
      <xdr:colOff>123825</xdr:colOff>
      <xdr:row>30</xdr:row>
      <xdr:rowOff>9525</xdr:rowOff>
    </xdr:to>
    <xdr:sp>
      <xdr:nvSpPr>
        <xdr:cNvPr id="4" name="AutoShape 4"/>
        <xdr:cNvSpPr>
          <a:spLocks/>
        </xdr:cNvSpPr>
      </xdr:nvSpPr>
      <xdr:spPr>
        <a:xfrm>
          <a:off x="1238250" y="4505325"/>
          <a:ext cx="714375" cy="361950"/>
        </a:xfrm>
        <a:prstGeom prst="wedgeRectCallout">
          <a:avLst>
            <a:gd name="adj1" fmla="val 58000"/>
            <a:gd name="adj2" fmla="val -223685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Actual 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Trajectory</a:t>
          </a:r>
        </a:p>
      </xdr:txBody>
    </xdr:sp>
    <xdr:clientData/>
  </xdr:twoCellAnchor>
  <xdr:twoCellAnchor>
    <xdr:from>
      <xdr:col>5</xdr:col>
      <xdr:colOff>161925</xdr:colOff>
      <xdr:row>30</xdr:row>
      <xdr:rowOff>76200</xdr:rowOff>
    </xdr:from>
    <xdr:to>
      <xdr:col>6</xdr:col>
      <xdr:colOff>504825</xdr:colOff>
      <xdr:row>33</xdr:row>
      <xdr:rowOff>66675</xdr:rowOff>
    </xdr:to>
    <xdr:sp>
      <xdr:nvSpPr>
        <xdr:cNvPr id="5" name="AutoShape 3"/>
        <xdr:cNvSpPr>
          <a:spLocks/>
        </xdr:cNvSpPr>
      </xdr:nvSpPr>
      <xdr:spPr>
        <a:xfrm>
          <a:off x="3209925" y="4933950"/>
          <a:ext cx="952500" cy="476250"/>
        </a:xfrm>
        <a:prstGeom prst="wedgeRectCallout">
          <a:avLst>
            <a:gd name="adj1" fmla="val 179999"/>
            <a:gd name="adj2" fmla="val -50000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Waarre A prognosed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-1658mSS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247650</xdr:colOff>
      <xdr:row>0</xdr:row>
      <xdr:rowOff>180975</xdr:rowOff>
    </xdr:from>
    <xdr:to>
      <xdr:col>42</xdr:col>
      <xdr:colOff>133350</xdr:colOff>
      <xdr:row>31</xdr:row>
      <xdr:rowOff>171450</xdr:rowOff>
    </xdr:to>
    <xdr:graphicFrame>
      <xdr:nvGraphicFramePr>
        <xdr:cNvPr id="1" name="Chart 1027"/>
        <xdr:cNvGraphicFramePr/>
      </xdr:nvGraphicFramePr>
      <xdr:xfrm>
        <a:off x="22650450" y="180975"/>
        <a:ext cx="64008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22">
      <selection activeCell="N30" sqref="N30"/>
    </sheetView>
  </sheetViews>
  <sheetFormatPr defaultColWidth="9.140625" defaultRowHeight="12.75"/>
  <sheetData/>
  <sheetProtection/>
  <printOptions/>
  <pageMargins left="0.75" right="0.75" top="1" bottom="1" header="0.5" footer="0.5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30"/>
  <sheetViews>
    <sheetView tabSelected="1" zoomScale="75" zoomScaleNormal="75" zoomScalePageLayoutView="0" workbookViewId="0" topLeftCell="A1">
      <pane ySplit="4230" topLeftCell="A194" activePane="bottomLeft" state="split"/>
      <selection pane="topLeft" activeCell="A92" sqref="A92"/>
      <selection pane="bottomLeft" activeCell="A216" sqref="A216"/>
    </sheetView>
  </sheetViews>
  <sheetFormatPr defaultColWidth="9.140625" defaultRowHeight="12.75"/>
  <cols>
    <col min="1" max="1" width="9.8515625" style="0" bestFit="1" customWidth="1"/>
    <col min="2" max="3" width="9.28125" style="0" bestFit="1" customWidth="1"/>
    <col min="4" max="4" width="11.28125" style="0" customWidth="1"/>
    <col min="5" max="5" width="11.421875" style="0" customWidth="1"/>
    <col min="6" max="6" width="11.28125" style="0" customWidth="1"/>
    <col min="7" max="7" width="10.7109375" style="0" customWidth="1"/>
    <col min="8" max="8" width="14.8515625" style="0" customWidth="1"/>
    <col min="9" max="9" width="10.8515625" style="0" customWidth="1"/>
    <col min="10" max="10" width="11.57421875" style="0" customWidth="1"/>
    <col min="11" max="11" width="13.28125" style="0" customWidth="1"/>
    <col min="12" max="12" width="11.7109375" style="0" customWidth="1"/>
    <col min="13" max="13" width="3.00390625" style="0" customWidth="1"/>
    <col min="14" max="14" width="17.140625" style="0" customWidth="1"/>
    <col min="15" max="15" width="10.28125" style="0" customWidth="1"/>
    <col min="17" max="17" width="10.7109375" style="0" customWidth="1"/>
    <col min="18" max="18" width="10.8515625" style="0" customWidth="1"/>
    <col min="19" max="19" width="11.28125" style="0" customWidth="1"/>
    <col min="20" max="20" width="10.7109375" style="0" customWidth="1"/>
    <col min="21" max="21" width="11.8515625" style="0" customWidth="1"/>
    <col min="28" max="28" width="14.140625" style="0" customWidth="1"/>
    <col min="33" max="33" width="15.421875" style="0" customWidth="1"/>
  </cols>
  <sheetData>
    <row r="1" spans="1:20" ht="15.75">
      <c r="A1" s="1" t="s">
        <v>62</v>
      </c>
      <c r="B1" s="2"/>
      <c r="C1" s="3" t="s">
        <v>29</v>
      </c>
      <c r="D1" s="2">
        <v>20.8</v>
      </c>
      <c r="E1" s="2"/>
      <c r="F1" s="2" t="s">
        <v>0</v>
      </c>
      <c r="G1" s="2"/>
      <c r="H1" s="2"/>
      <c r="I1" s="48" t="s">
        <v>1</v>
      </c>
      <c r="J1" s="48"/>
      <c r="K1" s="48"/>
      <c r="L1" s="48" t="s">
        <v>61</v>
      </c>
      <c r="M1" s="2"/>
      <c r="N1" s="2"/>
      <c r="O1" s="2" t="s">
        <v>46</v>
      </c>
      <c r="P1" s="2">
        <v>120</v>
      </c>
      <c r="Q1" s="2"/>
      <c r="R1" s="2"/>
      <c r="S1" s="2"/>
      <c r="T1" s="2"/>
    </row>
    <row r="2" spans="1:25" ht="15.75">
      <c r="A2" s="39" t="s">
        <v>48</v>
      </c>
      <c r="B2" s="2"/>
      <c r="C2" s="2" t="s">
        <v>2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 t="s">
        <v>46</v>
      </c>
      <c r="P2">
        <v>120</v>
      </c>
      <c r="Q2" s="2"/>
      <c r="R2" s="2"/>
      <c r="S2" s="2"/>
      <c r="T2" s="17" t="s">
        <v>45</v>
      </c>
      <c r="U2" s="15"/>
      <c r="Y2" t="s">
        <v>40</v>
      </c>
    </row>
    <row r="3" spans="1:32" ht="15">
      <c r="A3" s="4" t="s">
        <v>3</v>
      </c>
      <c r="B3" s="4" t="s">
        <v>4</v>
      </c>
      <c r="C3" s="4" t="s">
        <v>5</v>
      </c>
      <c r="D3" s="4" t="s">
        <v>6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2" t="s">
        <v>16</v>
      </c>
      <c r="P3" s="2" t="s">
        <v>16</v>
      </c>
      <c r="Q3" s="2" t="s">
        <v>17</v>
      </c>
      <c r="R3" s="2" t="s">
        <v>18</v>
      </c>
      <c r="S3" s="2" t="s">
        <v>19</v>
      </c>
      <c r="T3" s="21"/>
      <c r="U3" s="22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</row>
    <row r="4" spans="2:36" ht="27.75">
      <c r="B4" s="4" t="s">
        <v>20</v>
      </c>
      <c r="C4" s="4" t="s">
        <v>20</v>
      </c>
      <c r="D4" s="4" t="s">
        <v>43</v>
      </c>
      <c r="E4" s="4" t="s">
        <v>42</v>
      </c>
      <c r="F4" s="4" t="s">
        <v>21</v>
      </c>
      <c r="G4" s="4" t="s">
        <v>22</v>
      </c>
      <c r="H4" s="4" t="s">
        <v>23</v>
      </c>
      <c r="I4" s="4" t="s">
        <v>43</v>
      </c>
      <c r="J4" s="4" t="s">
        <v>43</v>
      </c>
      <c r="K4" s="4" t="s">
        <v>43</v>
      </c>
      <c r="L4" s="4"/>
      <c r="M4" s="4"/>
      <c r="N4" s="4" t="s">
        <v>20</v>
      </c>
      <c r="O4" s="2" t="s">
        <v>24</v>
      </c>
      <c r="P4" s="2" t="s">
        <v>25</v>
      </c>
      <c r="Q4" s="2" t="s">
        <v>26</v>
      </c>
      <c r="R4" s="2"/>
      <c r="S4" s="2" t="s">
        <v>27</v>
      </c>
      <c r="T4" s="33">
        <v>5714819.295</v>
      </c>
      <c r="U4" s="33">
        <v>640890.807</v>
      </c>
      <c r="V4" s="14" t="s">
        <v>30</v>
      </c>
      <c r="W4" s="14" t="s">
        <v>31</v>
      </c>
      <c r="X4" s="14" t="s">
        <v>32</v>
      </c>
      <c r="Y4" s="14" t="s">
        <v>33</v>
      </c>
      <c r="Z4" s="14" t="s">
        <v>34</v>
      </c>
      <c r="AA4" s="14" t="s">
        <v>35</v>
      </c>
      <c r="AB4" s="14" t="s">
        <v>36</v>
      </c>
      <c r="AC4" s="14" t="s">
        <v>37</v>
      </c>
      <c r="AD4" s="14" t="s">
        <v>38</v>
      </c>
      <c r="AE4" s="14" t="s">
        <v>39</v>
      </c>
      <c r="AF4" s="14" t="s">
        <v>47</v>
      </c>
      <c r="AJ4" s="10"/>
    </row>
    <row r="5" spans="1:32" ht="15">
      <c r="A5" s="47">
        <v>0</v>
      </c>
      <c r="B5" s="47">
        <v>0</v>
      </c>
      <c r="C5" s="47">
        <v>0</v>
      </c>
      <c r="D5" s="6">
        <v>0</v>
      </c>
      <c r="E5" s="6">
        <f>D5-$D$1</f>
        <v>-20.8</v>
      </c>
      <c r="F5" s="5">
        <v>0</v>
      </c>
      <c r="G5" s="5">
        <v>0</v>
      </c>
      <c r="H5" s="5">
        <v>0</v>
      </c>
      <c r="I5" s="7">
        <v>0</v>
      </c>
      <c r="J5" s="7">
        <v>0</v>
      </c>
      <c r="K5" s="7">
        <v>0</v>
      </c>
      <c r="L5" s="7">
        <v>0</v>
      </c>
      <c r="M5" s="8">
        <v>0</v>
      </c>
      <c r="N5" s="8">
        <v>0</v>
      </c>
      <c r="O5" s="7">
        <v>0</v>
      </c>
      <c r="P5" s="2">
        <f aca="true" t="shared" si="0" ref="P5:P29">IF(C5&lt;259,O5*-1,O5*1)</f>
        <v>0</v>
      </c>
      <c r="Q5" s="7">
        <f aca="true" t="shared" si="1" ref="Q5:Q10">D5</f>
        <v>0</v>
      </c>
      <c r="R5" s="7">
        <f>(+F5^2+G5^2)^0.5</f>
        <v>0</v>
      </c>
      <c r="S5" s="7">
        <f aca="true" t="shared" si="2" ref="S5:S11">IF(A5&gt;0,IF(+G5&gt;0,ATAN2(+F5,+G5)*180/PI(),360-(ATAN2(+F5,+G5)*180/PI())),"")</f>
      </c>
      <c r="T5" s="16">
        <f>$T$4+F5</f>
        <v>5714819.295</v>
      </c>
      <c r="U5" s="16">
        <f>$U$4+G5</f>
        <v>640890.807</v>
      </c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</row>
    <row r="6" spans="1:32" ht="15">
      <c r="A6" s="51">
        <v>30</v>
      </c>
      <c r="B6" s="51">
        <v>0</v>
      </c>
      <c r="C6" s="51">
        <v>119</v>
      </c>
      <c r="D6" s="7">
        <f aca="true" t="shared" si="3" ref="D6:D29">IF(A6&gt;0,D5+I6,D5)</f>
        <v>30.000000000761545</v>
      </c>
      <c r="E6" s="6">
        <f>D6-$D$1</f>
        <v>9.200000000761545</v>
      </c>
      <c r="F6" s="5">
        <f aca="true" t="shared" si="4" ref="F6:F29">IF(A6&gt;0,F5+J6,"")</f>
        <v>0</v>
      </c>
      <c r="G6" s="5">
        <f aca="true" t="shared" si="5" ref="G6:G29">IF(A6&gt;0,G5+K6,"")</f>
        <v>0</v>
      </c>
      <c r="H6" s="5">
        <f aca="true" t="shared" si="6" ref="H6:H29">IF(A6&gt;0,N6*180/PI()*30/L6,"")</f>
        <v>0.0010000000370953832</v>
      </c>
      <c r="I6" s="7">
        <f aca="true" t="shared" si="7" ref="I6:I30">IF(A6&gt;0,M6*L6/2*(COS(B5*PI()/180)+COS(B6*PI()/180)),"")</f>
        <v>30.000000000761545</v>
      </c>
      <c r="J6" s="7">
        <f aca="true" t="shared" si="8" ref="J6:J30">IF(A6&gt;0,M6*L6/2*(SIN(B5*PI()/180)*COS(C5*PI()/180)+SIN(B6*PI()/180)*COS(C6*PI()/180)),"")</f>
        <v>0</v>
      </c>
      <c r="K6" s="7">
        <f aca="true" t="shared" si="9" ref="K6:K30">IF(A6&gt;0,M6*L6/2*(SIN(B5*PI()/180)*SIN(C5*PI()/180)+SIN(B6*PI()/180)*SIN(C6*PI()/180)),"")</f>
        <v>0</v>
      </c>
      <c r="L6" s="7">
        <f aca="true" t="shared" si="10" ref="L6:L30">IF(A6&gt;0,A6-A5,"")</f>
        <v>30</v>
      </c>
      <c r="M6" s="8">
        <f aca="true" t="shared" si="11" ref="M6:M29">IF(A6&gt;0,(2/N6)*TAN(N6/2),"")</f>
        <v>1.0000000000253848</v>
      </c>
      <c r="N6" s="8">
        <f aca="true" t="shared" si="12" ref="N6:N30">IF(A6&gt;0,ACOS(COS(B5*PI()/180)*COS((B6-0.001)*PI()/180)+SIN(B5*PI()/180)*SIN((B6-0.001)*PI()/180)*COS((RADIANS(C6)-RADIANS(C5)))),"")</f>
        <v>1.745329316737987E-05</v>
      </c>
      <c r="O6" s="7">
        <f aca="true" t="shared" si="13" ref="O6:O29">(IF(A6&gt;0,IF(F6=0,0,IF(F6&gt;0,(+F6^2+G6^2)^0.5*COS($P$2*PI()/180-ATAN(G6/F6)),(F6^2+G6^2)^0.5*COS($P$2*PI()/180-ATAN(G6/F6)+PI()))),O5))</f>
        <v>0</v>
      </c>
      <c r="P6" s="2">
        <f t="shared" si="0"/>
        <v>0</v>
      </c>
      <c r="Q6" s="7">
        <f t="shared" si="1"/>
        <v>30.000000000761545</v>
      </c>
      <c r="R6" s="7">
        <f aca="true" t="shared" si="14" ref="R6:R29">IF(A6&gt;0,(+F6^2+G6^2)^0.5,"")</f>
        <v>0</v>
      </c>
      <c r="S6" s="7" t="e">
        <f t="shared" si="2"/>
        <v>#DIV/0!</v>
      </c>
      <c r="T6" s="16">
        <f aca="true" t="shared" si="15" ref="T6:T24">$T$4+F6</f>
        <v>5714819.295</v>
      </c>
      <c r="U6" s="16">
        <f aca="true" t="shared" si="16" ref="U6:U24">$U$4+G6</f>
        <v>640890.807</v>
      </c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</row>
    <row r="7" spans="1:32" ht="15">
      <c r="A7" s="51">
        <v>60</v>
      </c>
      <c r="B7" s="51">
        <v>0</v>
      </c>
      <c r="C7" s="51">
        <v>119</v>
      </c>
      <c r="D7" s="7">
        <f t="shared" si="3"/>
        <v>60.00000000152309</v>
      </c>
      <c r="E7" s="6">
        <f>D7-$D$1</f>
        <v>39.200000001523094</v>
      </c>
      <c r="F7" s="5">
        <f t="shared" si="4"/>
        <v>0</v>
      </c>
      <c r="G7" s="5">
        <f t="shared" si="5"/>
        <v>0</v>
      </c>
      <c r="H7" s="5">
        <f t="shared" si="6"/>
        <v>0.0010000000370953832</v>
      </c>
      <c r="I7" s="7">
        <f t="shared" si="7"/>
        <v>30.000000000761545</v>
      </c>
      <c r="J7" s="7">
        <f t="shared" si="8"/>
        <v>0</v>
      </c>
      <c r="K7" s="7">
        <f t="shared" si="9"/>
        <v>0</v>
      </c>
      <c r="L7" s="7">
        <f t="shared" si="10"/>
        <v>30</v>
      </c>
      <c r="M7" s="8">
        <f t="shared" si="11"/>
        <v>1.0000000000253848</v>
      </c>
      <c r="N7" s="8">
        <f t="shared" si="12"/>
        <v>1.745329316737987E-05</v>
      </c>
      <c r="O7" s="7">
        <f t="shared" si="13"/>
        <v>0</v>
      </c>
      <c r="P7" s="2">
        <f t="shared" si="0"/>
        <v>0</v>
      </c>
      <c r="Q7" s="7">
        <f t="shared" si="1"/>
        <v>60.00000000152309</v>
      </c>
      <c r="R7" s="7">
        <f t="shared" si="14"/>
        <v>0</v>
      </c>
      <c r="S7" s="7" t="e">
        <f t="shared" si="2"/>
        <v>#DIV/0!</v>
      </c>
      <c r="T7" s="16">
        <f t="shared" si="15"/>
        <v>5714819.295</v>
      </c>
      <c r="U7" s="16">
        <f t="shared" si="16"/>
        <v>640890.807</v>
      </c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</row>
    <row r="8" spans="1:32" ht="15">
      <c r="A8" s="51">
        <v>87.8</v>
      </c>
      <c r="B8" s="51">
        <v>0</v>
      </c>
      <c r="C8" s="51">
        <v>119</v>
      </c>
      <c r="D8" s="7">
        <f t="shared" si="3"/>
        <v>87.80000000222878</v>
      </c>
      <c r="E8" s="7">
        <f aca="true" t="shared" si="17" ref="E8:E29">IF(A8&gt;0,D8-$D$1,"")</f>
        <v>67.00000000222879</v>
      </c>
      <c r="F8" s="5">
        <f t="shared" si="4"/>
        <v>0</v>
      </c>
      <c r="G8" s="5">
        <f t="shared" si="5"/>
        <v>0</v>
      </c>
      <c r="H8" s="5">
        <f t="shared" si="6"/>
        <v>0.0010791367306784711</v>
      </c>
      <c r="I8" s="7">
        <f t="shared" si="7"/>
        <v>27.800000000705694</v>
      </c>
      <c r="J8" s="7">
        <f t="shared" si="8"/>
        <v>0</v>
      </c>
      <c r="K8" s="7">
        <f t="shared" si="9"/>
        <v>0</v>
      </c>
      <c r="L8" s="7">
        <f t="shared" si="10"/>
        <v>27.799999999999997</v>
      </c>
      <c r="M8" s="8">
        <f t="shared" si="11"/>
        <v>1.0000000000253848</v>
      </c>
      <c r="N8" s="8">
        <f t="shared" si="12"/>
        <v>1.745329316737987E-05</v>
      </c>
      <c r="O8" s="7">
        <f t="shared" si="13"/>
        <v>0</v>
      </c>
      <c r="P8" s="2">
        <f t="shared" si="0"/>
        <v>0</v>
      </c>
      <c r="Q8" s="7">
        <f t="shared" si="1"/>
        <v>87.80000000222878</v>
      </c>
      <c r="R8" s="7">
        <f t="shared" si="14"/>
        <v>0</v>
      </c>
      <c r="S8" s="7" t="e">
        <f t="shared" si="2"/>
        <v>#DIV/0!</v>
      </c>
      <c r="T8" s="16">
        <f t="shared" si="15"/>
        <v>5714819.295</v>
      </c>
      <c r="U8" s="16">
        <f t="shared" si="16"/>
        <v>640890.807</v>
      </c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</row>
    <row r="9" spans="1:32" ht="15">
      <c r="A9" s="56">
        <v>100.54</v>
      </c>
      <c r="B9" s="56">
        <v>0.8600000000000136</v>
      </c>
      <c r="C9" s="56">
        <v>166.76</v>
      </c>
      <c r="D9" s="7">
        <f t="shared" si="3"/>
        <v>100.53952107521947</v>
      </c>
      <c r="E9" s="7">
        <f t="shared" si="17"/>
        <v>79.73952107521947</v>
      </c>
      <c r="F9" s="5">
        <f t="shared" si="4"/>
        <v>-0.0930694200040709</v>
      </c>
      <c r="G9" s="5">
        <f t="shared" si="5"/>
        <v>0.02189779577200964</v>
      </c>
      <c r="H9" s="5">
        <f t="shared" si="6"/>
        <v>2.0227629513341085</v>
      </c>
      <c r="I9" s="7">
        <f t="shared" si="7"/>
        <v>12.739521072990682</v>
      </c>
      <c r="J9" s="7">
        <f t="shared" si="8"/>
        <v>-0.0930694200040709</v>
      </c>
      <c r="K9" s="7">
        <f t="shared" si="9"/>
        <v>0.02189779577200964</v>
      </c>
      <c r="L9" s="7">
        <f t="shared" si="10"/>
        <v>12.740000000000009</v>
      </c>
      <c r="M9" s="8">
        <f t="shared" si="11"/>
        <v>1.0000187313715552</v>
      </c>
      <c r="N9" s="8">
        <f t="shared" si="12"/>
        <v>0.014992378274629292</v>
      </c>
      <c r="O9" s="7">
        <f t="shared" si="13"/>
        <v>0.0654987574274792</v>
      </c>
      <c r="P9" s="2">
        <f t="shared" si="0"/>
        <v>-0.0654987574274792</v>
      </c>
      <c r="Q9" s="7">
        <f t="shared" si="1"/>
        <v>100.53952107521947</v>
      </c>
      <c r="R9" s="7">
        <f t="shared" si="14"/>
        <v>0.09561082783642653</v>
      </c>
      <c r="S9" s="7">
        <f t="shared" si="2"/>
        <v>166.76</v>
      </c>
      <c r="T9" s="16">
        <f t="shared" si="15"/>
        <v>5714819.20193058</v>
      </c>
      <c r="U9" s="16">
        <f t="shared" si="16"/>
        <v>640890.8288977958</v>
      </c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</row>
    <row r="10" spans="1:32" ht="15">
      <c r="A10" s="56">
        <v>121.29</v>
      </c>
      <c r="B10" s="56">
        <v>0.69</v>
      </c>
      <c r="C10" s="56">
        <v>181.46</v>
      </c>
      <c r="D10" s="7">
        <f t="shared" si="3"/>
        <v>121.28763588361345</v>
      </c>
      <c r="E10" s="7">
        <f t="shared" si="17"/>
        <v>100.48763588361345</v>
      </c>
      <c r="F10" s="5">
        <f t="shared" si="4"/>
        <v>-0.36955204356459903</v>
      </c>
      <c r="G10" s="5">
        <f t="shared" si="5"/>
        <v>0.05437937475501074</v>
      </c>
      <c r="H10" s="5">
        <f t="shared" si="6"/>
        <v>0.37709459872263323</v>
      </c>
      <c r="I10" s="7">
        <f t="shared" si="7"/>
        <v>20.748114808393982</v>
      </c>
      <c r="J10" s="7">
        <f t="shared" si="8"/>
        <v>-0.27648262356052816</v>
      </c>
      <c r="K10" s="7">
        <f t="shared" si="9"/>
        <v>0.0324815789830011</v>
      </c>
      <c r="L10" s="7">
        <f t="shared" si="10"/>
        <v>20.75</v>
      </c>
      <c r="M10" s="8">
        <f t="shared" si="11"/>
        <v>1.0000017269060282</v>
      </c>
      <c r="N10" s="8">
        <f t="shared" si="12"/>
        <v>0.004552233451277754</v>
      </c>
      <c r="O10" s="7">
        <f t="shared" si="13"/>
        <v>0.23186994176205292</v>
      </c>
      <c r="P10" s="2">
        <f t="shared" si="0"/>
        <v>-0.23186994176205292</v>
      </c>
      <c r="Q10" s="7">
        <f t="shared" si="1"/>
        <v>121.28763588361345</v>
      </c>
      <c r="R10" s="7">
        <f t="shared" si="14"/>
        <v>0.37353156399629367</v>
      </c>
      <c r="S10" s="7">
        <f t="shared" si="2"/>
        <v>171.62903213516694</v>
      </c>
      <c r="T10" s="16">
        <f t="shared" si="15"/>
        <v>5714818.925447957</v>
      </c>
      <c r="U10" s="16">
        <f t="shared" si="16"/>
        <v>640890.8613793747</v>
      </c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</row>
    <row r="11" spans="1:32" ht="15">
      <c r="A11" s="56">
        <v>139</v>
      </c>
      <c r="B11" s="56">
        <v>0.4399999999999977</v>
      </c>
      <c r="C11" s="56">
        <v>330.2</v>
      </c>
      <c r="D11" s="7">
        <f t="shared" si="3"/>
        <v>138.9972661567131</v>
      </c>
      <c r="E11" s="7">
        <f t="shared" si="17"/>
        <v>118.1972661567131</v>
      </c>
      <c r="F11" s="5">
        <f t="shared" si="4"/>
        <v>-0.41714623720583155</v>
      </c>
      <c r="G11" s="5">
        <f t="shared" si="5"/>
        <v>0.01786663492237006</v>
      </c>
      <c r="H11" s="5">
        <f t="shared" si="6"/>
        <v>1.8453156506102184</v>
      </c>
      <c r="I11" s="7">
        <f t="shared" si="7"/>
        <v>17.709630273099652</v>
      </c>
      <c r="J11" s="7">
        <f t="shared" si="8"/>
        <v>-0.04759419364123249</v>
      </c>
      <c r="K11" s="7">
        <f t="shared" si="9"/>
        <v>-0.03651273983264068</v>
      </c>
      <c r="L11" s="7">
        <f t="shared" si="10"/>
        <v>17.709999999999994</v>
      </c>
      <c r="M11" s="8">
        <f t="shared" si="11"/>
        <v>1.000030124866551</v>
      </c>
      <c r="N11" s="8">
        <f t="shared" si="12"/>
        <v>0.019012767577901046</v>
      </c>
      <c r="O11" s="7">
        <f t="shared" si="13"/>
        <v>0.22404607832583026</v>
      </c>
      <c r="P11" s="2">
        <f t="shared" si="0"/>
        <v>0.22404607832583026</v>
      </c>
      <c r="Q11" s="7">
        <f aca="true" t="shared" si="18" ref="Q11:Q24">D11</f>
        <v>138.9972661567131</v>
      </c>
      <c r="R11" s="7">
        <f t="shared" si="14"/>
        <v>0.417528681480007</v>
      </c>
      <c r="S11" s="7">
        <f t="shared" si="2"/>
        <v>177.54748478415172</v>
      </c>
      <c r="T11" s="16">
        <f t="shared" si="15"/>
        <v>5714818.877853762</v>
      </c>
      <c r="U11" s="16">
        <f t="shared" si="16"/>
        <v>640890.8248666349</v>
      </c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</row>
    <row r="12" spans="1:32" ht="15">
      <c r="A12" s="56">
        <v>168.19</v>
      </c>
      <c r="B12" s="56">
        <v>0.7599999999999909</v>
      </c>
      <c r="C12" s="56">
        <v>319.12</v>
      </c>
      <c r="D12" s="7">
        <f t="shared" si="3"/>
        <v>168.18563646540304</v>
      </c>
      <c r="E12" s="7">
        <f t="shared" si="17"/>
        <v>147.38563646540302</v>
      </c>
      <c r="F12" s="5">
        <f t="shared" si="4"/>
        <v>-0.17351627860768276</v>
      </c>
      <c r="G12" s="5">
        <f t="shared" si="5"/>
        <v>-0.16453497539648762</v>
      </c>
      <c r="H12" s="5">
        <f t="shared" si="6"/>
        <v>0.34732866843856225</v>
      </c>
      <c r="I12" s="7">
        <f t="shared" si="7"/>
        <v>29.188370308689937</v>
      </c>
      <c r="J12" s="7">
        <f t="shared" si="8"/>
        <v>0.2436299585981488</v>
      </c>
      <c r="K12" s="7">
        <f t="shared" si="9"/>
        <v>-0.18240161031885768</v>
      </c>
      <c r="L12" s="7">
        <f t="shared" si="10"/>
        <v>29.189999999999998</v>
      </c>
      <c r="M12" s="8">
        <f t="shared" si="11"/>
        <v>1.0000028992251497</v>
      </c>
      <c r="N12" s="8">
        <f t="shared" si="12"/>
        <v>0.005898354071848466</v>
      </c>
      <c r="O12" s="7">
        <f t="shared" si="13"/>
        <v>-0.055733329200564515</v>
      </c>
      <c r="P12" s="2">
        <f t="shared" si="0"/>
        <v>-0.055733329200564515</v>
      </c>
      <c r="Q12" s="7">
        <f>D12</f>
        <v>168.18563646540304</v>
      </c>
      <c r="R12" s="7">
        <f t="shared" si="14"/>
        <v>0.23912268204957424</v>
      </c>
      <c r="S12" s="7">
        <f aca="true" t="shared" si="19" ref="S12:S36">IF(A12&gt;0,IF(+G12&gt;0,ATAN2(+F12,+G12)*180/PI(),360+(ATAN2(+F12,+G12)*180/PI())),"")</f>
        <v>223.4781309380719</v>
      </c>
      <c r="T12" s="16">
        <f>$T$4+F12</f>
        <v>5714819.121483722</v>
      </c>
      <c r="U12" s="16">
        <f>$U$4+G12</f>
        <v>640890.6424650246</v>
      </c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</row>
    <row r="13" spans="1:32" ht="15">
      <c r="A13" s="56">
        <v>196.26</v>
      </c>
      <c r="B13" s="56">
        <v>0.8600000000000136</v>
      </c>
      <c r="C13" s="56">
        <v>317.61</v>
      </c>
      <c r="D13" s="7">
        <f t="shared" si="3"/>
        <v>196.25282810303207</v>
      </c>
      <c r="E13" s="7">
        <f t="shared" si="17"/>
        <v>175.45282810303206</v>
      </c>
      <c r="F13" s="5">
        <f t="shared" si="4"/>
        <v>0.12282155746412321</v>
      </c>
      <c r="G13" s="5">
        <f t="shared" si="5"/>
        <v>-0.42839173604404157</v>
      </c>
      <c r="H13" s="5">
        <f t="shared" si="6"/>
        <v>0.1082264781124933</v>
      </c>
      <c r="I13" s="7">
        <f t="shared" si="7"/>
        <v>28.067191637629023</v>
      </c>
      <c r="J13" s="7">
        <f t="shared" si="8"/>
        <v>0.29633783607180597</v>
      </c>
      <c r="K13" s="7">
        <f t="shared" si="9"/>
        <v>-0.2638567606475539</v>
      </c>
      <c r="L13" s="7">
        <f t="shared" si="10"/>
        <v>28.069999999999993</v>
      </c>
      <c r="M13" s="8">
        <f t="shared" si="11"/>
        <v>1.000000260305289</v>
      </c>
      <c r="N13" s="8">
        <f t="shared" si="12"/>
        <v>0.0017673886083959811</v>
      </c>
      <c r="O13" s="7">
        <f t="shared" si="13"/>
        <v>-0.43240890491751943</v>
      </c>
      <c r="P13" s="2">
        <f t="shared" si="0"/>
        <v>-0.43240890491751943</v>
      </c>
      <c r="Q13" s="7">
        <f>D13</f>
        <v>196.25282810303207</v>
      </c>
      <c r="R13" s="7">
        <f t="shared" si="14"/>
        <v>0.4456507763807225</v>
      </c>
      <c r="S13" s="7">
        <f t="shared" si="19"/>
        <v>285.99780064413216</v>
      </c>
      <c r="T13" s="16">
        <f>$T$4+F13</f>
        <v>5714819.417821557</v>
      </c>
      <c r="U13" s="16">
        <f>$U$4+G13</f>
        <v>640890.378608264</v>
      </c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</row>
    <row r="14" spans="1:32" ht="15">
      <c r="A14" s="56">
        <v>224.34</v>
      </c>
      <c r="B14" s="56">
        <v>0.9000000000000057</v>
      </c>
      <c r="C14" s="56">
        <v>318.13</v>
      </c>
      <c r="D14" s="7">
        <f t="shared" si="3"/>
        <v>224.32951561099318</v>
      </c>
      <c r="E14" s="7">
        <f t="shared" si="17"/>
        <v>203.52951561099317</v>
      </c>
      <c r="F14" s="5">
        <f t="shared" si="4"/>
        <v>0.44268181684084523</v>
      </c>
      <c r="G14" s="5">
        <f t="shared" si="5"/>
        <v>-0.7176520489788711</v>
      </c>
      <c r="H14" s="5">
        <f t="shared" si="6"/>
        <v>0.0425299161625059</v>
      </c>
      <c r="I14" s="7">
        <f t="shared" si="7"/>
        <v>28.076687507961122</v>
      </c>
      <c r="J14" s="7">
        <f t="shared" si="8"/>
        <v>0.319860259376722</v>
      </c>
      <c r="K14" s="7">
        <f t="shared" si="9"/>
        <v>-0.28926031293482957</v>
      </c>
      <c r="L14" s="7">
        <f t="shared" si="10"/>
        <v>28.080000000000013</v>
      </c>
      <c r="M14" s="8">
        <f t="shared" si="11"/>
        <v>1.0000000402266866</v>
      </c>
      <c r="N14" s="8">
        <f t="shared" si="12"/>
        <v>0.0006947806953043756</v>
      </c>
      <c r="O14" s="7">
        <f t="shared" si="13"/>
        <v>-0.8428458139140792</v>
      </c>
      <c r="P14" s="2">
        <f t="shared" si="0"/>
        <v>-0.8428458139140792</v>
      </c>
      <c r="Q14" s="7">
        <f t="shared" si="18"/>
        <v>224.32951561099318</v>
      </c>
      <c r="R14" s="7">
        <f t="shared" si="14"/>
        <v>0.843203210599369</v>
      </c>
      <c r="S14" s="7">
        <f t="shared" si="19"/>
        <v>301.6682537343456</v>
      </c>
      <c r="T14" s="16">
        <f t="shared" si="15"/>
        <v>5714819.737681816</v>
      </c>
      <c r="U14" s="16">
        <f t="shared" si="16"/>
        <v>640890.089347951</v>
      </c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</row>
    <row r="15" spans="1:32" ht="15">
      <c r="A15" s="56">
        <v>252.42</v>
      </c>
      <c r="B15" s="56">
        <v>0.8199999999999932</v>
      </c>
      <c r="C15" s="56">
        <v>320.95</v>
      </c>
      <c r="D15" s="7">
        <f t="shared" si="3"/>
        <v>252.40635163427157</v>
      </c>
      <c r="E15" s="7">
        <f t="shared" si="17"/>
        <v>231.60635163427156</v>
      </c>
      <c r="F15" s="5">
        <f t="shared" si="4"/>
        <v>0.7629436189610519</v>
      </c>
      <c r="G15" s="5">
        <f t="shared" si="5"/>
        <v>-0.9914289383058104</v>
      </c>
      <c r="H15" s="5">
        <f t="shared" si="6"/>
        <v>0.09760354361827481</v>
      </c>
      <c r="I15" s="7">
        <f t="shared" si="7"/>
        <v>28.07683602327838</v>
      </c>
      <c r="J15" s="7">
        <f t="shared" si="8"/>
        <v>0.3202618021202066</v>
      </c>
      <c r="K15" s="7">
        <f t="shared" si="9"/>
        <v>-0.2737768893269393</v>
      </c>
      <c r="L15" s="7">
        <f t="shared" si="10"/>
        <v>28.079999999999984</v>
      </c>
      <c r="M15" s="8">
        <f t="shared" si="11"/>
        <v>1.0000002118636588</v>
      </c>
      <c r="N15" s="8">
        <f t="shared" si="12"/>
        <v>0.0015944789930966152</v>
      </c>
      <c r="O15" s="7">
        <f t="shared" si="13"/>
        <v>-1.2400744561003925</v>
      </c>
      <c r="P15" s="2">
        <f t="shared" si="0"/>
        <v>-1.2400744561003925</v>
      </c>
      <c r="Q15" s="7">
        <f t="shared" si="18"/>
        <v>252.40635163427157</v>
      </c>
      <c r="R15" s="7">
        <f t="shared" si="14"/>
        <v>1.251005317903794</v>
      </c>
      <c r="S15" s="7">
        <f t="shared" si="19"/>
        <v>307.57969950454304</v>
      </c>
      <c r="T15" s="16">
        <f t="shared" si="15"/>
        <v>5714820.057943619</v>
      </c>
      <c r="U15" s="16">
        <f t="shared" si="16"/>
        <v>640889.8155710617</v>
      </c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</row>
    <row r="16" spans="1:32" ht="15">
      <c r="A16" s="56">
        <v>280.48</v>
      </c>
      <c r="B16" s="56">
        <v>0.8499999999999943</v>
      </c>
      <c r="C16" s="56">
        <v>321.06</v>
      </c>
      <c r="D16" s="7">
        <f t="shared" si="3"/>
        <v>280.4633715383834</v>
      </c>
      <c r="E16" s="7">
        <f t="shared" si="17"/>
        <v>259.6633715383834</v>
      </c>
      <c r="F16" s="5">
        <f t="shared" si="4"/>
        <v>1.0807592666426586</v>
      </c>
      <c r="G16" s="5">
        <f t="shared" si="5"/>
        <v>-1.2487359846061952</v>
      </c>
      <c r="H16" s="5">
        <f t="shared" si="6"/>
        <v>0.0310522505784507</v>
      </c>
      <c r="I16" s="7">
        <f t="shared" si="7"/>
        <v>28.057019904111822</v>
      </c>
      <c r="J16" s="7">
        <f t="shared" si="8"/>
        <v>0.31781564768160675</v>
      </c>
      <c r="K16" s="7">
        <f t="shared" si="9"/>
        <v>-0.2573070463003848</v>
      </c>
      <c r="L16" s="7">
        <f t="shared" si="10"/>
        <v>28.06000000000003</v>
      </c>
      <c r="M16" s="8">
        <f t="shared" si="11"/>
        <v>1.0000000214137381</v>
      </c>
      <c r="N16" s="8">
        <f t="shared" si="12"/>
        <v>0.000506917006590557</v>
      </c>
      <c r="O16" s="7">
        <f t="shared" si="13"/>
        <v>-1.621816718610068</v>
      </c>
      <c r="P16" s="2">
        <f t="shared" si="0"/>
        <v>-1.621816718610068</v>
      </c>
      <c r="Q16" s="7">
        <f t="shared" si="18"/>
        <v>280.4633715383834</v>
      </c>
      <c r="R16" s="7">
        <f t="shared" si="14"/>
        <v>1.651478777243105</v>
      </c>
      <c r="S16" s="7">
        <f t="shared" si="19"/>
        <v>310.8756182362151</v>
      </c>
      <c r="T16" s="16">
        <f t="shared" si="15"/>
        <v>5714820.375759266</v>
      </c>
      <c r="U16" s="16">
        <f t="shared" si="16"/>
        <v>640889.5582640155</v>
      </c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</row>
    <row r="17" spans="1:32" ht="15">
      <c r="A17" s="56">
        <v>309.36</v>
      </c>
      <c r="B17" s="56">
        <v>0.9000000000000057</v>
      </c>
      <c r="C17" s="56">
        <v>321.89</v>
      </c>
      <c r="D17" s="7">
        <f t="shared" si="3"/>
        <v>309.3400029965557</v>
      </c>
      <c r="E17" s="7">
        <f t="shared" si="17"/>
        <v>288.5400029965557</v>
      </c>
      <c r="F17" s="5">
        <f t="shared" si="4"/>
        <v>1.4258389866713388</v>
      </c>
      <c r="G17" s="5">
        <f t="shared" si="5"/>
        <v>-1.5233540589096901</v>
      </c>
      <c r="H17" s="5">
        <f t="shared" si="6"/>
        <v>0.05257240938066627</v>
      </c>
      <c r="I17" s="7">
        <f t="shared" si="7"/>
        <v>28.876631458172305</v>
      </c>
      <c r="J17" s="7">
        <f t="shared" si="8"/>
        <v>0.3450797200286802</v>
      </c>
      <c r="K17" s="7">
        <f t="shared" si="9"/>
        <v>-0.27461807430349494</v>
      </c>
      <c r="L17" s="7">
        <f t="shared" si="10"/>
        <v>28.879999999999995</v>
      </c>
      <c r="M17" s="8">
        <f t="shared" si="11"/>
        <v>1.0000000650191299</v>
      </c>
      <c r="N17" s="8">
        <f t="shared" si="12"/>
        <v>0.0008833060048614172</v>
      </c>
      <c r="O17" s="7">
        <f t="shared" si="13"/>
        <v>-2.032182807309597</v>
      </c>
      <c r="P17" s="2">
        <f t="shared" si="0"/>
        <v>-2.032182807309597</v>
      </c>
      <c r="Q17" s="7">
        <f t="shared" si="18"/>
        <v>309.3400029965557</v>
      </c>
      <c r="R17" s="7">
        <f t="shared" si="14"/>
        <v>2.0865340650726454</v>
      </c>
      <c r="S17" s="7">
        <f t="shared" si="19"/>
        <v>313.10620492643955</v>
      </c>
      <c r="T17" s="16">
        <f t="shared" si="15"/>
        <v>5714820.720838986</v>
      </c>
      <c r="U17" s="16">
        <f t="shared" si="16"/>
        <v>640889.2836459412</v>
      </c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</row>
    <row r="18" spans="1:32" ht="15">
      <c r="A18" s="56">
        <v>338.11</v>
      </c>
      <c r="B18" s="56">
        <v>0.8799999999999955</v>
      </c>
      <c r="C18" s="56">
        <v>317.75</v>
      </c>
      <c r="D18" s="7">
        <f t="shared" si="3"/>
        <v>338.0865374555243</v>
      </c>
      <c r="E18" s="7">
        <f t="shared" si="17"/>
        <v>317.2865374555243</v>
      </c>
      <c r="F18" s="5">
        <f t="shared" si="4"/>
        <v>1.7669208849172453</v>
      </c>
      <c r="G18" s="5">
        <f t="shared" si="5"/>
        <v>-1.811149387751766</v>
      </c>
      <c r="H18" s="5">
        <f t="shared" si="6"/>
        <v>0.07053497464421675</v>
      </c>
      <c r="I18" s="7">
        <f t="shared" si="7"/>
        <v>28.746534458968625</v>
      </c>
      <c r="J18" s="7">
        <f t="shared" si="8"/>
        <v>0.34108189824590657</v>
      </c>
      <c r="K18" s="7">
        <f t="shared" si="9"/>
        <v>-0.2877953288420758</v>
      </c>
      <c r="L18" s="7">
        <f t="shared" si="10"/>
        <v>28.75</v>
      </c>
      <c r="M18" s="8">
        <f t="shared" si="11"/>
        <v>1.000000115988723</v>
      </c>
      <c r="N18" s="8">
        <f t="shared" si="12"/>
        <v>0.0011797730642959525</v>
      </c>
      <c r="O18" s="7">
        <f t="shared" si="13"/>
        <v>-2.4519618223002846</v>
      </c>
      <c r="P18" s="2">
        <f t="shared" si="0"/>
        <v>-2.4519618223002846</v>
      </c>
      <c r="Q18" s="7">
        <f t="shared" si="18"/>
        <v>338.0865374555243</v>
      </c>
      <c r="R18" s="7">
        <f t="shared" si="14"/>
        <v>2.530271036531529</v>
      </c>
      <c r="S18" s="7">
        <f t="shared" si="19"/>
        <v>314.2918033186129</v>
      </c>
      <c r="T18" s="16">
        <f t="shared" si="15"/>
        <v>5714821.061920885</v>
      </c>
      <c r="U18" s="16">
        <f t="shared" si="16"/>
        <v>640888.9958506123</v>
      </c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</row>
    <row r="19" spans="1:32" ht="15">
      <c r="A19" s="56">
        <v>366.97</v>
      </c>
      <c r="B19" s="56">
        <v>0.9099999999999966</v>
      </c>
      <c r="C19" s="56">
        <v>337.6</v>
      </c>
      <c r="D19" s="7">
        <f t="shared" si="3"/>
        <v>366.94308576908895</v>
      </c>
      <c r="E19" s="7">
        <f t="shared" si="17"/>
        <v>346.14308576908894</v>
      </c>
      <c r="F19" s="5">
        <f t="shared" si="4"/>
        <v>2.142851710123882</v>
      </c>
      <c r="G19" s="5">
        <f t="shared" si="5"/>
        <v>-2.047491734902634</v>
      </c>
      <c r="H19" s="5">
        <f t="shared" si="6"/>
        <v>0.32189020853431316</v>
      </c>
      <c r="I19" s="7">
        <f t="shared" si="7"/>
        <v>28.856548313564662</v>
      </c>
      <c r="J19" s="7">
        <f t="shared" si="8"/>
        <v>0.3759308252066369</v>
      </c>
      <c r="K19" s="7">
        <f t="shared" si="9"/>
        <v>-0.2363423471508677</v>
      </c>
      <c r="L19" s="7">
        <f t="shared" si="10"/>
        <v>28.860000000000014</v>
      </c>
      <c r="M19" s="8">
        <f t="shared" si="11"/>
        <v>1.0000024341113096</v>
      </c>
      <c r="N19" s="8">
        <f t="shared" si="12"/>
        <v>0.005404558298038431</v>
      </c>
      <c r="O19" s="7">
        <f t="shared" si="13"/>
        <v>-2.8446057115262953</v>
      </c>
      <c r="P19" s="2">
        <f t="shared" si="0"/>
        <v>-2.8446057115262953</v>
      </c>
      <c r="Q19" s="7">
        <f t="shared" si="18"/>
        <v>366.94308576908895</v>
      </c>
      <c r="R19" s="7">
        <f t="shared" si="14"/>
        <v>2.9637874174905736</v>
      </c>
      <c r="S19" s="7">
        <f t="shared" si="19"/>
        <v>316.30365954160516</v>
      </c>
      <c r="T19" s="16">
        <f t="shared" si="15"/>
        <v>5714821.43785171</v>
      </c>
      <c r="U19" s="16">
        <f t="shared" si="16"/>
        <v>640888.7595082652</v>
      </c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</row>
    <row r="20" spans="1:32" ht="15">
      <c r="A20" s="56">
        <v>395.76</v>
      </c>
      <c r="B20" s="56">
        <v>0.18000000000000682</v>
      </c>
      <c r="C20" s="56">
        <v>193.03</v>
      </c>
      <c r="D20" s="7">
        <f t="shared" si="3"/>
        <v>395.73202176449274</v>
      </c>
      <c r="E20" s="7">
        <f t="shared" si="17"/>
        <v>374.93202176449273</v>
      </c>
      <c r="F20" s="5">
        <f t="shared" si="4"/>
        <v>2.3101664544226184</v>
      </c>
      <c r="G20" s="5">
        <f t="shared" si="5"/>
        <v>-2.144810479972881</v>
      </c>
      <c r="H20" s="5">
        <f t="shared" si="6"/>
        <v>1.1055296463660182</v>
      </c>
      <c r="I20" s="7">
        <f t="shared" si="7"/>
        <v>28.788935995403786</v>
      </c>
      <c r="J20" s="7">
        <f t="shared" si="8"/>
        <v>0.1673147442987362</v>
      </c>
      <c r="K20" s="7">
        <f t="shared" si="9"/>
        <v>-0.09731874507024713</v>
      </c>
      <c r="L20" s="7">
        <f t="shared" si="10"/>
        <v>28.789999999999964</v>
      </c>
      <c r="M20" s="8">
        <f t="shared" si="11"/>
        <v>1.0000285739307064</v>
      </c>
      <c r="N20" s="8">
        <f t="shared" si="12"/>
        <v>0.018516895304426573</v>
      </c>
      <c r="O20" s="7">
        <f t="shared" si="13"/>
        <v>-3.012543589170919</v>
      </c>
      <c r="P20" s="2">
        <f t="shared" si="0"/>
        <v>3.012543589170919</v>
      </c>
      <c r="Q20" s="7">
        <f t="shared" si="18"/>
        <v>395.73202176449274</v>
      </c>
      <c r="R20" s="7">
        <f t="shared" si="14"/>
        <v>3.1523136014903517</v>
      </c>
      <c r="S20" s="7">
        <f t="shared" si="19"/>
        <v>317.1256792965377</v>
      </c>
      <c r="T20" s="16">
        <f t="shared" si="15"/>
        <v>5714821.605166455</v>
      </c>
      <c r="U20" s="16">
        <f t="shared" si="16"/>
        <v>640888.6621895201</v>
      </c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</row>
    <row r="21" spans="1:32" ht="15">
      <c r="A21" s="56">
        <v>424.6</v>
      </c>
      <c r="B21" s="56">
        <v>0.22999999999998977</v>
      </c>
      <c r="C21" s="56">
        <v>186.43</v>
      </c>
      <c r="D21" s="7">
        <f t="shared" si="3"/>
        <v>424.5718365787647</v>
      </c>
      <c r="E21" s="7">
        <f t="shared" si="17"/>
        <v>403.7718365787647</v>
      </c>
      <c r="F21" s="5">
        <f t="shared" si="4"/>
        <v>2.2085098751270538</v>
      </c>
      <c r="G21" s="5">
        <f t="shared" si="5"/>
        <v>-2.1615068016166026</v>
      </c>
      <c r="H21" s="5">
        <f t="shared" si="6"/>
        <v>0.05647309995681767</v>
      </c>
      <c r="I21" s="7">
        <f t="shared" si="7"/>
        <v>28.839814814271985</v>
      </c>
      <c r="J21" s="7">
        <f t="shared" si="8"/>
        <v>-0.10165657929556456</v>
      </c>
      <c r="K21" s="7">
        <f t="shared" si="9"/>
        <v>-0.016696321643721698</v>
      </c>
      <c r="L21" s="7">
        <f t="shared" si="10"/>
        <v>28.840000000000032</v>
      </c>
      <c r="M21" s="8">
        <f t="shared" si="11"/>
        <v>1.0000000748177746</v>
      </c>
      <c r="N21" s="8">
        <f t="shared" si="12"/>
        <v>0.0009475300604429027</v>
      </c>
      <c r="O21" s="7">
        <f t="shared" si="13"/>
        <v>-2.976174738216355</v>
      </c>
      <c r="P21" s="2">
        <f t="shared" si="0"/>
        <v>2.976174738216355</v>
      </c>
      <c r="Q21" s="7">
        <f t="shared" si="18"/>
        <v>424.5718365787647</v>
      </c>
      <c r="R21" s="7">
        <f t="shared" si="14"/>
        <v>3.0902471619546144</v>
      </c>
      <c r="S21" s="7">
        <f t="shared" si="19"/>
        <v>315.616238813469</v>
      </c>
      <c r="T21" s="16">
        <f t="shared" si="15"/>
        <v>5714821.503509875</v>
      </c>
      <c r="U21" s="16">
        <f t="shared" si="16"/>
        <v>640888.6454931984</v>
      </c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</row>
    <row r="22" spans="1:32" ht="15">
      <c r="A22" s="56">
        <v>453.4</v>
      </c>
      <c r="B22" s="56">
        <v>0.21999999999999886</v>
      </c>
      <c r="C22" s="56">
        <v>174.07</v>
      </c>
      <c r="D22" s="7">
        <f t="shared" si="3"/>
        <v>453.37161619877224</v>
      </c>
      <c r="E22" s="7">
        <f t="shared" si="17"/>
        <v>432.57161619877223</v>
      </c>
      <c r="F22" s="5">
        <f t="shared" si="4"/>
        <v>2.0960723264798693</v>
      </c>
      <c r="G22" s="5">
        <f t="shared" si="5"/>
        <v>-2.162267966395293</v>
      </c>
      <c r="H22" s="5">
        <f t="shared" si="6"/>
        <v>0.05162238278707221</v>
      </c>
      <c r="I22" s="7">
        <f t="shared" si="7"/>
        <v>28.799779620007556</v>
      </c>
      <c r="J22" s="7">
        <f t="shared" si="8"/>
        <v>-0.11243754864718433</v>
      </c>
      <c r="K22" s="7">
        <f t="shared" si="9"/>
        <v>-0.0007611647786904734</v>
      </c>
      <c r="L22" s="7">
        <f t="shared" si="10"/>
        <v>28.799999999999955</v>
      </c>
      <c r="M22" s="8">
        <f t="shared" si="11"/>
        <v>1.0000000623436294</v>
      </c>
      <c r="N22" s="8">
        <f t="shared" si="12"/>
        <v>0.0008649413254648852</v>
      </c>
      <c r="O22" s="7">
        <f t="shared" si="13"/>
        <v>-2.920615151927575</v>
      </c>
      <c r="P22" s="2">
        <f t="shared" si="0"/>
        <v>2.920615151927575</v>
      </c>
      <c r="Q22" s="7">
        <f t="shared" si="18"/>
        <v>453.37161619877224</v>
      </c>
      <c r="R22" s="7">
        <f t="shared" si="14"/>
        <v>3.011465084694486</v>
      </c>
      <c r="S22" s="7">
        <f t="shared" si="19"/>
        <v>314.1094123356821</v>
      </c>
      <c r="T22" s="16">
        <f t="shared" si="15"/>
        <v>5714821.391072326</v>
      </c>
      <c r="U22" s="16">
        <f t="shared" si="16"/>
        <v>640888.6447320336</v>
      </c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</row>
    <row r="23" spans="1:32" ht="15">
      <c r="A23" s="56">
        <v>482.27</v>
      </c>
      <c r="B23" s="56">
        <v>0.28000000000000114</v>
      </c>
      <c r="C23" s="56">
        <v>178.7</v>
      </c>
      <c r="D23" s="7">
        <f t="shared" si="3"/>
        <v>482.24134026441345</v>
      </c>
      <c r="E23" s="7">
        <f t="shared" si="17"/>
        <v>461.44134026441344</v>
      </c>
      <c r="F23" s="5">
        <f t="shared" si="4"/>
        <v>1.970418343162081</v>
      </c>
      <c r="G23" s="5">
        <f t="shared" si="5"/>
        <v>-2.154941270828142</v>
      </c>
      <c r="H23" s="5">
        <f t="shared" si="6"/>
        <v>0.06474101899544672</v>
      </c>
      <c r="I23" s="7">
        <f t="shared" si="7"/>
        <v>28.869724065641204</v>
      </c>
      <c r="J23" s="7">
        <f t="shared" si="8"/>
        <v>-0.12565398331778835</v>
      </c>
      <c r="K23" s="7">
        <f t="shared" si="9"/>
        <v>0.007326695567151145</v>
      </c>
      <c r="L23" s="7">
        <f t="shared" si="10"/>
        <v>28.870000000000005</v>
      </c>
      <c r="M23" s="8">
        <f t="shared" si="11"/>
        <v>1.0000000985334434</v>
      </c>
      <c r="N23" s="8">
        <f t="shared" si="12"/>
        <v>0.0010873827207300568</v>
      </c>
      <c r="O23" s="7">
        <f t="shared" si="13"/>
        <v>-2.8514430557817336</v>
      </c>
      <c r="P23" s="2">
        <f t="shared" si="0"/>
        <v>2.8514430557817336</v>
      </c>
      <c r="Q23" s="7">
        <f t="shared" si="18"/>
        <v>482.24134026441345</v>
      </c>
      <c r="R23" s="7">
        <f t="shared" si="14"/>
        <v>2.919986357466077</v>
      </c>
      <c r="S23" s="7">
        <f t="shared" si="19"/>
        <v>312.43892805107276</v>
      </c>
      <c r="T23" s="16">
        <f t="shared" si="15"/>
        <v>5714821.265418343</v>
      </c>
      <c r="U23" s="16">
        <f t="shared" si="16"/>
        <v>640888.6520587292</v>
      </c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</row>
    <row r="24" spans="1:32" ht="15">
      <c r="A24" s="56">
        <v>511.15</v>
      </c>
      <c r="B24" s="56">
        <v>0.30000000000001137</v>
      </c>
      <c r="C24" s="56">
        <v>175.17</v>
      </c>
      <c r="D24" s="7">
        <f t="shared" si="3"/>
        <v>511.120970394272</v>
      </c>
      <c r="E24" s="7">
        <f t="shared" si="17"/>
        <v>490.32097039427197</v>
      </c>
      <c r="F24" s="5">
        <f t="shared" si="4"/>
        <v>1.824530803204349</v>
      </c>
      <c r="G24" s="5">
        <f t="shared" si="5"/>
        <v>-2.1469741910623905</v>
      </c>
      <c r="H24" s="5">
        <f t="shared" si="6"/>
        <v>0.027061829820299636</v>
      </c>
      <c r="I24" s="7">
        <f t="shared" si="7"/>
        <v>28.879630129858548</v>
      </c>
      <c r="J24" s="7">
        <f t="shared" si="8"/>
        <v>-0.14588753995773202</v>
      </c>
      <c r="K24" s="7">
        <f t="shared" si="9"/>
        <v>0.007967079765751684</v>
      </c>
      <c r="L24" s="7">
        <f t="shared" si="10"/>
        <v>28.879999999999995</v>
      </c>
      <c r="M24" s="8">
        <f t="shared" si="11"/>
        <v>1.0000000172281913</v>
      </c>
      <c r="N24" s="8">
        <f t="shared" si="12"/>
        <v>0.0004546848254514124</v>
      </c>
      <c r="O24" s="7">
        <f t="shared" si="13"/>
        <v>-2.771599592331749</v>
      </c>
      <c r="P24" s="2">
        <f t="shared" si="0"/>
        <v>2.771599592331749</v>
      </c>
      <c r="Q24" s="7">
        <f t="shared" si="18"/>
        <v>511.120970394272</v>
      </c>
      <c r="R24" s="7">
        <f t="shared" si="14"/>
        <v>2.817518558755117</v>
      </c>
      <c r="S24" s="7">
        <f t="shared" si="19"/>
        <v>310.35838125934697</v>
      </c>
      <c r="T24" s="16">
        <f t="shared" si="15"/>
        <v>5714821.1195308035</v>
      </c>
      <c r="U24" s="16">
        <f t="shared" si="16"/>
        <v>640888.660025809</v>
      </c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</row>
    <row r="25" spans="1:32" ht="15">
      <c r="A25" s="56">
        <v>540.11</v>
      </c>
      <c r="B25" s="56">
        <v>0.3199999999999932</v>
      </c>
      <c r="C25" s="56">
        <v>168.39</v>
      </c>
      <c r="D25" s="7">
        <f t="shared" si="3"/>
        <v>540.0805473199079</v>
      </c>
      <c r="E25" s="7">
        <f t="shared" si="17"/>
        <v>519.2805473199079</v>
      </c>
      <c r="F25" s="5">
        <f t="shared" si="4"/>
        <v>1.6697667291895628</v>
      </c>
      <c r="G25" s="5">
        <f t="shared" si="5"/>
        <v>-2.1243152199377375</v>
      </c>
      <c r="H25" s="5">
        <f t="shared" si="6"/>
        <v>0.042705317982265324</v>
      </c>
      <c r="I25" s="7">
        <f t="shared" si="7"/>
        <v>28.95957692563592</v>
      </c>
      <c r="J25" s="7">
        <f t="shared" si="8"/>
        <v>-0.15476407401478623</v>
      </c>
      <c r="K25" s="7">
        <f t="shared" si="9"/>
        <v>0.02265897112465292</v>
      </c>
      <c r="L25" s="7">
        <f t="shared" si="10"/>
        <v>28.960000000000036</v>
      </c>
      <c r="M25" s="8">
        <f t="shared" si="11"/>
        <v>1.0000000431411817</v>
      </c>
      <c r="N25" s="8">
        <f t="shared" si="12"/>
        <v>0.0007195096621290809</v>
      </c>
      <c r="O25" s="7">
        <f t="shared" si="13"/>
        <v>-2.674594310706789</v>
      </c>
      <c r="P25" s="2">
        <f t="shared" si="0"/>
        <v>2.674594310706789</v>
      </c>
      <c r="Q25" s="7">
        <f>D25</f>
        <v>540.0805473199079</v>
      </c>
      <c r="R25" s="7">
        <f t="shared" si="14"/>
        <v>2.7020059369970912</v>
      </c>
      <c r="S25" s="7">
        <f t="shared" si="19"/>
        <v>308.16826320497273</v>
      </c>
      <c r="T25" s="16">
        <f>$T$4+F25</f>
        <v>5714820.964766729</v>
      </c>
      <c r="U25" s="16">
        <f>$U$4+G25</f>
        <v>640888.6826847801</v>
      </c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</row>
    <row r="26" spans="1:32" ht="15">
      <c r="A26" s="56">
        <v>568.89</v>
      </c>
      <c r="B26" s="56">
        <v>0.4099999999999966</v>
      </c>
      <c r="C26" s="56">
        <v>174.22</v>
      </c>
      <c r="D26" s="7">
        <f t="shared" si="3"/>
        <v>568.8599612370314</v>
      </c>
      <c r="E26" s="7">
        <f t="shared" si="17"/>
        <v>548.0599612370314</v>
      </c>
      <c r="F26" s="5">
        <f t="shared" si="4"/>
        <v>1.4885942260756422</v>
      </c>
      <c r="G26" s="5">
        <f t="shared" si="5"/>
        <v>-2.0977709534247118</v>
      </c>
      <c r="H26" s="5">
        <f t="shared" si="6"/>
        <v>0.1003887254230098</v>
      </c>
      <c r="I26" s="7">
        <f t="shared" si="7"/>
        <v>28.779413917123506</v>
      </c>
      <c r="J26" s="7">
        <f t="shared" si="8"/>
        <v>-0.18117250311392064</v>
      </c>
      <c r="K26" s="7">
        <f t="shared" si="9"/>
        <v>0.026544266513025962</v>
      </c>
      <c r="L26" s="7">
        <f t="shared" si="10"/>
        <v>28.779999999999973</v>
      </c>
      <c r="M26" s="8">
        <f t="shared" si="11"/>
        <v>1.000000235441254</v>
      </c>
      <c r="N26" s="8">
        <f t="shared" si="12"/>
        <v>0.0016808611630312331</v>
      </c>
      <c r="O26" s="7">
        <f t="shared" si="13"/>
        <v>-2.561020050024724</v>
      </c>
      <c r="P26" s="2">
        <f t="shared" si="0"/>
        <v>2.561020050024724</v>
      </c>
      <c r="Q26" s="7">
        <f>D26</f>
        <v>568.8599612370314</v>
      </c>
      <c r="R26" s="7">
        <f t="shared" si="14"/>
        <v>2.572266654711009</v>
      </c>
      <c r="S26" s="7">
        <f t="shared" si="19"/>
        <v>305.35980161890535</v>
      </c>
      <c r="T26" s="16">
        <f>$T$4+F26</f>
        <v>5714820.783594226</v>
      </c>
      <c r="U26" s="16">
        <f>$U$4+G26</f>
        <v>640888.7092290466</v>
      </c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</row>
    <row r="27" spans="1:32" ht="15">
      <c r="A27" s="56">
        <v>597.83</v>
      </c>
      <c r="B27" s="56">
        <v>0.27000000000001023</v>
      </c>
      <c r="C27" s="56">
        <v>181.06</v>
      </c>
      <c r="D27" s="7">
        <f t="shared" si="3"/>
        <v>597.79944585566</v>
      </c>
      <c r="E27" s="7">
        <f t="shared" si="17"/>
        <v>576.99944585566</v>
      </c>
      <c r="F27" s="5">
        <f t="shared" si="4"/>
        <v>1.3173999477589589</v>
      </c>
      <c r="G27" s="5">
        <f t="shared" si="5"/>
        <v>-2.088604547561816</v>
      </c>
      <c r="H27" s="5">
        <f t="shared" si="6"/>
        <v>0.1518259010876263</v>
      </c>
      <c r="I27" s="7">
        <f t="shared" si="7"/>
        <v>28.939484618628637</v>
      </c>
      <c r="J27" s="7">
        <f t="shared" si="8"/>
        <v>-0.17119427831668335</v>
      </c>
      <c r="K27" s="7">
        <f t="shared" si="9"/>
        <v>0.009166405862895601</v>
      </c>
      <c r="L27" s="7">
        <f t="shared" si="10"/>
        <v>28.940000000000055</v>
      </c>
      <c r="M27" s="8">
        <f t="shared" si="11"/>
        <v>1.0000005445277935</v>
      </c>
      <c r="N27" s="8">
        <f t="shared" si="12"/>
        <v>0.0025562334112658736</v>
      </c>
      <c r="O27" s="7">
        <f t="shared" si="13"/>
        <v>-2.4674845705277155</v>
      </c>
      <c r="P27" s="2">
        <f t="shared" si="0"/>
        <v>2.4674845705277155</v>
      </c>
      <c r="Q27" s="7">
        <f>D27</f>
        <v>597.79944585566</v>
      </c>
      <c r="R27" s="7">
        <f t="shared" si="14"/>
        <v>2.469374734310531</v>
      </c>
      <c r="S27" s="7">
        <f t="shared" si="19"/>
        <v>302.241927452607</v>
      </c>
      <c r="T27" s="16">
        <f>$T$4+F27</f>
        <v>5714820.612399948</v>
      </c>
      <c r="U27" s="16">
        <f>$U$4+G27</f>
        <v>640888.7183954525</v>
      </c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</row>
    <row r="28" spans="1:32" ht="15">
      <c r="A28" s="56">
        <v>626.63</v>
      </c>
      <c r="B28" s="56">
        <v>0.4099999999999966</v>
      </c>
      <c r="C28" s="56">
        <v>176.71</v>
      </c>
      <c r="D28" s="7">
        <f t="shared" si="3"/>
        <v>626.5989318754833</v>
      </c>
      <c r="E28" s="7">
        <f t="shared" si="17"/>
        <v>605.7989318754834</v>
      </c>
      <c r="F28" s="5">
        <f t="shared" si="4"/>
        <v>1.146679795086483</v>
      </c>
      <c r="G28" s="5">
        <f t="shared" si="5"/>
        <v>-2.083946246618456</v>
      </c>
      <c r="H28" s="5">
        <f t="shared" si="6"/>
        <v>0.1471562735873784</v>
      </c>
      <c r="I28" s="7">
        <f t="shared" si="7"/>
        <v>28.79948601982331</v>
      </c>
      <c r="J28" s="7">
        <f t="shared" si="8"/>
        <v>-0.1707201526724757</v>
      </c>
      <c r="K28" s="7">
        <f t="shared" si="9"/>
        <v>0.004658300943360091</v>
      </c>
      <c r="L28" s="7">
        <f t="shared" si="10"/>
        <v>28.799999999999955</v>
      </c>
      <c r="M28" s="8">
        <f t="shared" si="11"/>
        <v>1.0000005066100286</v>
      </c>
      <c r="N28" s="8">
        <f t="shared" si="12"/>
        <v>0.002465627029502704</v>
      </c>
      <c r="O28" s="7">
        <f t="shared" si="13"/>
        <v>-2.378090287236055</v>
      </c>
      <c r="P28" s="2">
        <f t="shared" si="0"/>
        <v>2.378090287236055</v>
      </c>
      <c r="Q28" s="7">
        <f>D28</f>
        <v>626.5989318754833</v>
      </c>
      <c r="R28" s="7">
        <f t="shared" si="14"/>
        <v>2.3785933892228677</v>
      </c>
      <c r="S28" s="7">
        <f t="shared" si="19"/>
        <v>298.821544472264</v>
      </c>
      <c r="T28" s="16">
        <f>$T$4+F28</f>
        <v>5714820.441679795</v>
      </c>
      <c r="U28" s="16">
        <f>$U$4+G28</f>
        <v>640888.7230537534</v>
      </c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</row>
    <row r="29" spans="1:32" ht="15">
      <c r="A29" s="56">
        <v>634.07</v>
      </c>
      <c r="B29" s="56">
        <v>0.46999999999999886</v>
      </c>
      <c r="C29" s="56">
        <v>178.32</v>
      </c>
      <c r="D29" s="7">
        <f t="shared" si="3"/>
        <v>634.0387121597879</v>
      </c>
      <c r="E29" s="7">
        <f t="shared" si="17"/>
        <v>613.238712159788</v>
      </c>
      <c r="F29" s="5">
        <f t="shared" si="4"/>
        <v>1.0896022506002498</v>
      </c>
      <c r="G29" s="5">
        <f t="shared" si="5"/>
        <v>-2.08152393893076</v>
      </c>
      <c r="H29" s="5">
        <f t="shared" si="6"/>
        <v>0.24303577096639628</v>
      </c>
      <c r="I29" s="7">
        <f t="shared" si="7"/>
        <v>7.439780284304513</v>
      </c>
      <c r="J29" s="7">
        <f t="shared" si="8"/>
        <v>-0.05707754448623328</v>
      </c>
      <c r="K29" s="7">
        <f t="shared" si="9"/>
        <v>0.0024223076876959933</v>
      </c>
      <c r="L29" s="7">
        <f t="shared" si="10"/>
        <v>7.440000000000055</v>
      </c>
      <c r="M29" s="8">
        <f t="shared" si="11"/>
        <v>1.0000000922183394</v>
      </c>
      <c r="N29" s="8">
        <f t="shared" si="12"/>
        <v>0.0010519600520646488</v>
      </c>
      <c r="O29" s="7">
        <f t="shared" si="13"/>
        <v>-2.3474537349996116</v>
      </c>
      <c r="P29" s="2">
        <f t="shared" si="0"/>
        <v>2.3474537349996116</v>
      </c>
      <c r="Q29" s="7">
        <f aca="true" t="shared" si="20" ref="Q29:Q37">D29</f>
        <v>634.0387121597879</v>
      </c>
      <c r="R29" s="7">
        <f t="shared" si="14"/>
        <v>2.349462698757943</v>
      </c>
      <c r="S29" s="7">
        <f t="shared" si="19"/>
        <v>297.63042556778447</v>
      </c>
      <c r="T29" s="16">
        <f aca="true" t="shared" si="21" ref="T29:T37">$T$4+F29</f>
        <v>5714820.3846022505</v>
      </c>
      <c r="U29" s="16">
        <f aca="true" t="shared" si="22" ref="U29:U37">$U$4+G29</f>
        <v>640888.7254760611</v>
      </c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</row>
    <row r="30" spans="1:32" ht="15">
      <c r="A30" s="52">
        <v>652</v>
      </c>
      <c r="B30" s="52">
        <v>0.46999993920326233</v>
      </c>
      <c r="C30" s="52">
        <v>178.32000732421875</v>
      </c>
      <c r="D30" s="7">
        <f aca="true" t="shared" si="23" ref="D30:D37">IF(A30&gt;0,D29+I30,D29)</f>
        <v>651.9681089089611</v>
      </c>
      <c r="E30" s="7">
        <f aca="true" t="shared" si="24" ref="E30:E37">IF(A30&gt;0,D30-$D$1,"")</f>
        <v>631.1681089089611</v>
      </c>
      <c r="F30" s="5">
        <f aca="true" t="shared" si="25" ref="F30:F37">IF(A30&gt;0,F29+J30,"")</f>
        <v>0.9425864891521288</v>
      </c>
      <c r="G30" s="5">
        <f aca="true" t="shared" si="26" ref="G30:G37">IF(A30&gt;0,G29+K30,"")</f>
        <v>-2.0772119852542033</v>
      </c>
      <c r="H30" s="5">
        <f aca="true" t="shared" si="27" ref="H30:H37">IF(A30&gt;0,N30*180/PI()*30/L30,"")</f>
        <v>0.0016732747402297516</v>
      </c>
      <c r="I30" s="7">
        <f t="shared" si="7"/>
        <v>17.929396749173222</v>
      </c>
      <c r="J30" s="7">
        <f t="shared" si="8"/>
        <v>-0.14701576144812104</v>
      </c>
      <c r="K30" s="7">
        <f t="shared" si="9"/>
        <v>0.004311953676556886</v>
      </c>
      <c r="L30" s="7">
        <f t="shared" si="10"/>
        <v>17.92999999999995</v>
      </c>
      <c r="M30" s="8">
        <f aca="true" t="shared" si="28" ref="M30:M37">IF(A30&gt;0,(2/N30)*TAN(N30/2),"")</f>
        <v>1.000000000025388</v>
      </c>
      <c r="N30" s="8">
        <f t="shared" si="12"/>
        <v>1.7454349079626397E-05</v>
      </c>
      <c r="O30" s="7">
        <f aca="true" t="shared" si="29" ref="O30:O37">(IF(A30&gt;0,IF(F30=0,0,IF(F30&gt;0,(+F30^2+G30^2)^0.5*COS($P$2*PI()/180-ATAN(G30/F30)),(F30^2+G30^2)^0.5*COS($P$2*PI()/180-ATAN(G30/F30)+PI()))),O29))</f>
        <v>-2.270211592851711</v>
      </c>
      <c r="P30" s="2">
        <f aca="true" t="shared" si="30" ref="P30:P37">IF(C30&lt;259,O30*-1,O30*1)</f>
        <v>2.270211592851711</v>
      </c>
      <c r="Q30" s="7">
        <f t="shared" si="20"/>
        <v>651.9681089089611</v>
      </c>
      <c r="R30" s="7">
        <f aca="true" t="shared" si="31" ref="R30:R37">IF(A30&gt;0,(+F30^2+G30^2)^0.5,"")</f>
        <v>2.2810696879349925</v>
      </c>
      <c r="S30" s="7">
        <f t="shared" si="19"/>
        <v>294.4073505595707</v>
      </c>
      <c r="T30" s="16">
        <f t="shared" si="21"/>
        <v>5714820.237586489</v>
      </c>
      <c r="U30" s="16">
        <f t="shared" si="22"/>
        <v>640888.7297880148</v>
      </c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</row>
    <row r="31" spans="1:32" ht="15">
      <c r="A31" s="51">
        <v>750</v>
      </c>
      <c r="B31" s="51">
        <v>0.46999993920326233</v>
      </c>
      <c r="C31" s="51">
        <v>178.32000732421875</v>
      </c>
      <c r="D31" s="7">
        <f t="shared" si="23"/>
        <v>749.9648117213773</v>
      </c>
      <c r="E31" s="7">
        <f t="shared" si="24"/>
        <v>729.1648117213773</v>
      </c>
      <c r="F31" s="5">
        <f t="shared" si="25"/>
        <v>0.13904250046816424</v>
      </c>
      <c r="G31" s="5">
        <f t="shared" si="26"/>
        <v>-2.0536441931682203</v>
      </c>
      <c r="H31" s="5">
        <f t="shared" si="27"/>
        <v>0.0003061223487640595</v>
      </c>
      <c r="I31" s="7">
        <f aca="true" t="shared" si="32" ref="I31:I37">IF(A31&gt;0,M31*L31/2*(COS(B30*PI()/180)+COS(B31*PI()/180)),"")</f>
        <v>97.99670281241619</v>
      </c>
      <c r="J31" s="7">
        <f aca="true" t="shared" si="33" ref="J31:J37">IF(A31&gt;0,M31*L31/2*(SIN(B30*PI()/180)*COS(C30*PI()/180)+SIN(B31*PI()/180)*COS(C31*PI()/180)),"")</f>
        <v>-0.8035439886839646</v>
      </c>
      <c r="K31" s="7">
        <f aca="true" t="shared" si="34" ref="K31:K37">IF(A31&gt;0,M31*L31/2*(SIN(B30*PI()/180)*SIN(C30*PI()/180)+SIN(B31*PI()/180)*SIN(C31*PI()/180)),"")</f>
        <v>0.02356779208598314</v>
      </c>
      <c r="L31" s="7">
        <f aca="true" t="shared" si="35" ref="L31:L37">IF(A31&gt;0,A31-A30,"")</f>
        <v>98</v>
      </c>
      <c r="M31" s="8">
        <f t="shared" si="28"/>
        <v>1.0000000000253848</v>
      </c>
      <c r="N31" s="8">
        <f aca="true" t="shared" si="36" ref="N31:N37">IF(A31&gt;0,ACOS(COS(B30*PI()/180)*COS((B31-0.001)*PI()/180)+SIN(B30*PI()/180)*SIN((B31-0.001)*PI()/180)*COS((RADIANS(C31)-RADIANS(C30)))),"")</f>
        <v>1.7453286806246027E-05</v>
      </c>
      <c r="O31" s="7">
        <f t="shared" si="29"/>
        <v>-1.848029291852158</v>
      </c>
      <c r="P31" s="2">
        <f t="shared" si="30"/>
        <v>1.848029291852158</v>
      </c>
      <c r="Q31" s="7">
        <f t="shared" si="20"/>
        <v>749.9648117213773</v>
      </c>
      <c r="R31" s="7">
        <f t="shared" si="31"/>
        <v>2.0583457651886357</v>
      </c>
      <c r="S31" s="7">
        <f t="shared" si="19"/>
        <v>273.87331406177543</v>
      </c>
      <c r="T31" s="16">
        <f t="shared" si="21"/>
        <v>5714819.4340425</v>
      </c>
      <c r="U31" s="16">
        <f t="shared" si="22"/>
        <v>640888.7533558068</v>
      </c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</row>
    <row r="32" spans="1:32" ht="15">
      <c r="A32" s="51">
        <v>760</v>
      </c>
      <c r="B32" s="51">
        <v>1.1405541010877087</v>
      </c>
      <c r="C32" s="51">
        <v>138.8227506342789</v>
      </c>
      <c r="D32" s="7">
        <f t="shared" si="23"/>
        <v>759.9638287376731</v>
      </c>
      <c r="E32" s="7">
        <f t="shared" si="24"/>
        <v>739.1638287376732</v>
      </c>
      <c r="F32" s="5">
        <f t="shared" si="25"/>
        <v>0.02313278820978655</v>
      </c>
      <c r="G32" s="5">
        <f t="shared" si="26"/>
        <v>-1.9869138911525461</v>
      </c>
      <c r="H32" s="5">
        <f t="shared" si="27"/>
        <v>2.4971999145298516</v>
      </c>
      <c r="I32" s="7">
        <f t="shared" si="32"/>
        <v>9.9990170162959</v>
      </c>
      <c r="J32" s="7">
        <f t="shared" si="33"/>
        <v>-0.11590971225837769</v>
      </c>
      <c r="K32" s="7">
        <f t="shared" si="34"/>
        <v>0.06673030201567413</v>
      </c>
      <c r="L32" s="7">
        <f t="shared" si="35"/>
        <v>10</v>
      </c>
      <c r="M32" s="8">
        <f t="shared" si="28"/>
        <v>1.0000175892276193</v>
      </c>
      <c r="N32" s="8">
        <f t="shared" si="36"/>
        <v>0.014528120196355632</v>
      </c>
      <c r="O32" s="7">
        <f t="shared" si="29"/>
        <v>-1.7322842989751874</v>
      </c>
      <c r="P32" s="2">
        <f t="shared" si="30"/>
        <v>1.7322842989751874</v>
      </c>
      <c r="Q32" s="7">
        <f t="shared" si="20"/>
        <v>759.9638287376731</v>
      </c>
      <c r="R32" s="7">
        <f t="shared" si="31"/>
        <v>1.9870485491666556</v>
      </c>
      <c r="S32" s="7">
        <f t="shared" si="19"/>
        <v>270.6670401054102</v>
      </c>
      <c r="T32" s="16">
        <f t="shared" si="21"/>
        <v>5714819.318132788</v>
      </c>
      <c r="U32" s="16">
        <f t="shared" si="22"/>
        <v>640888.8200861089</v>
      </c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</row>
    <row r="33" spans="1:32" ht="15">
      <c r="A33" s="51">
        <v>770</v>
      </c>
      <c r="B33" s="51">
        <v>1.9415696358439196</v>
      </c>
      <c r="C33" s="51">
        <v>129.96420024635106</v>
      </c>
      <c r="D33" s="7">
        <f t="shared" si="23"/>
        <v>769.9601434013517</v>
      </c>
      <c r="E33" s="7">
        <f t="shared" si="24"/>
        <v>749.1601434013518</v>
      </c>
      <c r="F33" s="5">
        <f t="shared" si="25"/>
        <v>-0.16058904811149993</v>
      </c>
      <c r="G33" s="5">
        <f t="shared" si="26"/>
        <v>-1.791546685063936</v>
      </c>
      <c r="H33" s="5">
        <f t="shared" si="27"/>
        <v>2.49706746776778</v>
      </c>
      <c r="I33" s="7">
        <f t="shared" si="32"/>
        <v>9.99631466367867</v>
      </c>
      <c r="J33" s="7">
        <f t="shared" si="33"/>
        <v>-0.18372183632128647</v>
      </c>
      <c r="K33" s="7">
        <f t="shared" si="34"/>
        <v>0.1953672060886099</v>
      </c>
      <c r="L33" s="7">
        <f t="shared" si="35"/>
        <v>10</v>
      </c>
      <c r="M33" s="8">
        <f t="shared" si="28"/>
        <v>1.0000175873618307</v>
      </c>
      <c r="N33" s="8">
        <f t="shared" si="36"/>
        <v>0.01452734965232838</v>
      </c>
      <c r="O33" s="7">
        <f t="shared" si="29"/>
        <v>-1.4712304172754183</v>
      </c>
      <c r="P33" s="2">
        <f t="shared" si="30"/>
        <v>1.4712304172754183</v>
      </c>
      <c r="Q33" s="7">
        <f t="shared" si="20"/>
        <v>769.9601434013517</v>
      </c>
      <c r="R33" s="7">
        <f t="shared" si="31"/>
        <v>1.7987296537103445</v>
      </c>
      <c r="S33" s="7">
        <f t="shared" si="19"/>
        <v>264.8778617204726</v>
      </c>
      <c r="T33" s="16">
        <f t="shared" si="21"/>
        <v>5714819.134410952</v>
      </c>
      <c r="U33" s="16">
        <f t="shared" si="22"/>
        <v>640889.015453315</v>
      </c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</row>
    <row r="34" spans="1:32" ht="15">
      <c r="A34" s="51">
        <v>780</v>
      </c>
      <c r="B34" s="51">
        <v>2.7617724228683684</v>
      </c>
      <c r="C34" s="51">
        <v>126.31672881157695</v>
      </c>
      <c r="D34" s="7">
        <f t="shared" si="23"/>
        <v>779.9516411443652</v>
      </c>
      <c r="E34" s="7">
        <f t="shared" si="24"/>
        <v>759.1516411443653</v>
      </c>
      <c r="F34" s="5">
        <f t="shared" si="25"/>
        <v>-0.412084144781285</v>
      </c>
      <c r="G34" s="5">
        <f t="shared" si="26"/>
        <v>-1.4675839021602093</v>
      </c>
      <c r="H34" s="5">
        <f t="shared" si="27"/>
        <v>2.4970331664316157</v>
      </c>
      <c r="I34" s="7">
        <f t="shared" si="32"/>
        <v>9.991497743013463</v>
      </c>
      <c r="J34" s="7">
        <f t="shared" si="33"/>
        <v>-0.2514950966697851</v>
      </c>
      <c r="K34" s="7">
        <f t="shared" si="34"/>
        <v>0.3239627829037269</v>
      </c>
      <c r="L34" s="7">
        <f t="shared" si="35"/>
        <v>10</v>
      </c>
      <c r="M34" s="8">
        <f t="shared" si="28"/>
        <v>1.000017586878641</v>
      </c>
      <c r="N34" s="8">
        <f t="shared" si="36"/>
        <v>0.014527150095243746</v>
      </c>
      <c r="O34" s="7">
        <f t="shared" si="29"/>
        <v>-1.0649228690651953</v>
      </c>
      <c r="P34" s="2">
        <f t="shared" si="30"/>
        <v>1.0649228690651953</v>
      </c>
      <c r="Q34" s="7">
        <f t="shared" si="20"/>
        <v>779.9516411443652</v>
      </c>
      <c r="R34" s="7">
        <f t="shared" si="31"/>
        <v>1.5243411207009767</v>
      </c>
      <c r="S34" s="7">
        <f t="shared" si="19"/>
        <v>254.31574354521265</v>
      </c>
      <c r="T34" s="16">
        <f t="shared" si="21"/>
        <v>5714818.882915855</v>
      </c>
      <c r="U34" s="16">
        <f t="shared" si="22"/>
        <v>640889.3394160978</v>
      </c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</row>
    <row r="35" spans="1:32" ht="15">
      <c r="A35" s="51">
        <v>790</v>
      </c>
      <c r="B35" s="51">
        <v>3.5880282107388184</v>
      </c>
      <c r="C35" s="51">
        <v>124.34302349739036</v>
      </c>
      <c r="D35" s="7">
        <f t="shared" si="23"/>
        <v>789.9362084067145</v>
      </c>
      <c r="E35" s="7">
        <f t="shared" si="24"/>
        <v>769.1362084067146</v>
      </c>
      <c r="F35" s="5">
        <f t="shared" si="25"/>
        <v>-0.7312993015239766</v>
      </c>
      <c r="G35" s="5">
        <f t="shared" si="26"/>
        <v>-1.015094072271809</v>
      </c>
      <c r="H35" s="5">
        <f t="shared" si="27"/>
        <v>2.4970196160414235</v>
      </c>
      <c r="I35" s="7">
        <f t="shared" si="32"/>
        <v>9.984567262349328</v>
      </c>
      <c r="J35" s="7">
        <f t="shared" si="33"/>
        <v>-0.3192151567426916</v>
      </c>
      <c r="K35" s="7">
        <f t="shared" si="34"/>
        <v>0.4524898298884003</v>
      </c>
      <c r="L35" s="7">
        <f t="shared" si="35"/>
        <v>10</v>
      </c>
      <c r="M35" s="8">
        <f t="shared" si="28"/>
        <v>1.0000175866877636</v>
      </c>
      <c r="N35" s="8">
        <f t="shared" si="36"/>
        <v>0.014527071262269153</v>
      </c>
      <c r="O35" s="7">
        <f t="shared" si="29"/>
        <v>-0.5134476030563956</v>
      </c>
      <c r="P35" s="2">
        <f t="shared" si="30"/>
        <v>0.5134476030563956</v>
      </c>
      <c r="Q35" s="7">
        <f t="shared" si="20"/>
        <v>789.9362084067145</v>
      </c>
      <c r="R35" s="7">
        <f t="shared" si="31"/>
        <v>1.2510853863629054</v>
      </c>
      <c r="S35" s="7">
        <f t="shared" si="19"/>
        <v>234.23007315337452</v>
      </c>
      <c r="T35" s="16">
        <f t="shared" si="21"/>
        <v>5714818.563700698</v>
      </c>
      <c r="U35" s="16">
        <f t="shared" si="22"/>
        <v>640889.7919059277</v>
      </c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</row>
    <row r="36" spans="1:32" ht="15">
      <c r="A36" s="51">
        <v>800</v>
      </c>
      <c r="B36" s="51">
        <v>4.416941386495996</v>
      </c>
      <c r="C36" s="51">
        <v>123.10833233825336</v>
      </c>
      <c r="D36" s="7">
        <f t="shared" si="23"/>
        <v>799.9117330924926</v>
      </c>
      <c r="E36" s="7">
        <f t="shared" si="24"/>
        <v>779.1117330924926</v>
      </c>
      <c r="F36" s="5">
        <f t="shared" si="25"/>
        <v>-1.1181669928072573</v>
      </c>
      <c r="G36" s="5">
        <f t="shared" si="26"/>
        <v>-0.4341729133461609</v>
      </c>
      <c r="H36" s="5">
        <f t="shared" si="27"/>
        <v>2.4970129386505024</v>
      </c>
      <c r="I36" s="7">
        <f t="shared" si="32"/>
        <v>9.975524685778028</v>
      </c>
      <c r="J36" s="7">
        <f t="shared" si="33"/>
        <v>-0.3868676912832806</v>
      </c>
      <c r="K36" s="7">
        <f t="shared" si="34"/>
        <v>0.580921158925648</v>
      </c>
      <c r="L36" s="7">
        <f t="shared" si="35"/>
        <v>10</v>
      </c>
      <c r="M36" s="8">
        <f t="shared" si="28"/>
        <v>1.000017586593703</v>
      </c>
      <c r="N36" s="8">
        <f t="shared" si="36"/>
        <v>0.01452703241478348</v>
      </c>
      <c r="O36" s="7">
        <f t="shared" si="29"/>
        <v>0.18307872381075263</v>
      </c>
      <c r="P36" s="2">
        <f t="shared" si="30"/>
        <v>-0.18307872381075263</v>
      </c>
      <c r="Q36" s="7">
        <f t="shared" si="20"/>
        <v>799.9117330924926</v>
      </c>
      <c r="R36" s="7">
        <f t="shared" si="31"/>
        <v>1.199501372440698</v>
      </c>
      <c r="S36" s="7">
        <f t="shared" si="19"/>
        <v>201.22068678165894</v>
      </c>
      <c r="T36" s="16">
        <f t="shared" si="21"/>
        <v>5714818.1768330075</v>
      </c>
      <c r="U36" s="16">
        <f t="shared" si="22"/>
        <v>640890.3728270867</v>
      </c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</row>
    <row r="37" spans="1:32" ht="15">
      <c r="A37" s="51">
        <v>810</v>
      </c>
      <c r="B37" s="51">
        <v>5.247252729632462</v>
      </c>
      <c r="C37" s="51">
        <v>122.26346660782959</v>
      </c>
      <c r="D37" s="7">
        <f t="shared" si="23"/>
        <v>809.8761050180652</v>
      </c>
      <c r="E37" s="7">
        <f t="shared" si="24"/>
        <v>789.0761050180653</v>
      </c>
      <c r="F37" s="5">
        <f t="shared" si="25"/>
        <v>-1.5726053821366828</v>
      </c>
      <c r="G37" s="5">
        <f t="shared" si="26"/>
        <v>0.27505668879867795</v>
      </c>
      <c r="H37" s="5">
        <f t="shared" si="27"/>
        <v>2.4970091695813004</v>
      </c>
      <c r="I37" s="7">
        <f t="shared" si="32"/>
        <v>9.964371925572642</v>
      </c>
      <c r="J37" s="7">
        <f t="shared" si="33"/>
        <v>-0.45443838932942554</v>
      </c>
      <c r="K37" s="7">
        <f t="shared" si="34"/>
        <v>0.7092296021448389</v>
      </c>
      <c r="L37" s="7">
        <f t="shared" si="35"/>
        <v>10</v>
      </c>
      <c r="M37" s="8">
        <f t="shared" si="28"/>
        <v>1.0000175865406107</v>
      </c>
      <c r="N37" s="8">
        <f t="shared" si="36"/>
        <v>0.01452701048722771</v>
      </c>
      <c r="O37" s="7">
        <f t="shared" si="29"/>
        <v>1.0245087710488265</v>
      </c>
      <c r="P37" s="2">
        <f t="shared" si="30"/>
        <v>-1.0245087710488265</v>
      </c>
      <c r="Q37" s="7">
        <f t="shared" si="20"/>
        <v>809.8761050180652</v>
      </c>
      <c r="R37" s="7">
        <f t="shared" si="31"/>
        <v>1.5964785842529035</v>
      </c>
      <c r="S37" s="7">
        <f>IF(A37&gt;0,IF(+G37&gt;0,ATAN2(+F37,+G37)*180/PI(),360-(ATAN2(+F37,+G37)*180/PI())),"")</f>
        <v>170.07903082987943</v>
      </c>
      <c r="T37" s="16">
        <f t="shared" si="21"/>
        <v>5714817.722394618</v>
      </c>
      <c r="U37" s="16">
        <f t="shared" si="22"/>
        <v>640891.0820566888</v>
      </c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</row>
    <row r="38" spans="1:32" ht="15">
      <c r="A38" s="51">
        <v>820</v>
      </c>
      <c r="B38" s="51">
        <v>6.078389293931366</v>
      </c>
      <c r="C38" s="51">
        <v>121.64900025916435</v>
      </c>
      <c r="D38" s="7">
        <f aca="true" t="shared" si="37" ref="D38:D101">IF(A38&gt;0,D37+I38,D37)</f>
        <v>819.8272163588028</v>
      </c>
      <c r="E38" s="7">
        <f aca="true" t="shared" si="38" ref="E38:E101">IF(A38&gt;0,D38-$D$1,"")</f>
        <v>799.0272163588029</v>
      </c>
      <c r="F38" s="5">
        <f aca="true" t="shared" si="39" ref="F38:F101">IF(A38&gt;0,F37+J38,"")</f>
        <v>-2.094518339370271</v>
      </c>
      <c r="G38" s="5">
        <f aca="true" t="shared" si="40" ref="G38:G101">IF(A38&gt;0,G37+K38,"")</f>
        <v>1.1124447064695255</v>
      </c>
      <c r="H38" s="5">
        <f aca="true" t="shared" si="41" ref="H38:H101">IF(A38&gt;0,N38*180/PI()*30/L38,"")</f>
        <v>2.4970068372746876</v>
      </c>
      <c r="I38" s="7">
        <f aca="true" t="shared" si="42" ref="I38:I101">IF(A38&gt;0,M38*L38/2*(COS(B37*PI()/180)+COS(B38*PI()/180)),"")</f>
        <v>9.951111340737654</v>
      </c>
      <c r="J38" s="7">
        <f aca="true" t="shared" si="43" ref="J38:J101">IF(A38&gt;0,M38*L38/2*(SIN(B37*PI()/180)*COS(C37*PI()/180)+SIN(B38*PI()/180)*COS(C38*PI()/180)),"")</f>
        <v>-0.5219129572335882</v>
      </c>
      <c r="K38" s="7">
        <f aca="true" t="shared" si="44" ref="K38:K101">IF(A38&gt;0,M38*L38/2*(SIN(B37*PI()/180)*SIN(C37*PI()/180)+SIN(B38*PI()/180)*SIN(C38*PI()/180)),"")</f>
        <v>0.8373880176708476</v>
      </c>
      <c r="L38" s="7">
        <f aca="true" t="shared" si="45" ref="L38:L101">IF(A38&gt;0,A38-A37,"")</f>
        <v>10</v>
      </c>
      <c r="M38" s="8">
        <f aca="true" t="shared" si="46" ref="M38:M101">IF(A38&gt;0,(2/N38)*TAN(N38/2),"")</f>
        <v>1.000017586507757</v>
      </c>
      <c r="N38" s="8">
        <f aca="true" t="shared" si="47" ref="N38:N101">IF(A38&gt;0,ACOS(COS(B37*PI()/180)*COS((B38-0.001)*PI()/180)+SIN(B37*PI()/180)*SIN((B38-0.001)*PI()/180)*COS((RADIANS(C38)-RADIANS(C37)))),"")</f>
        <v>0.014526996918417856</v>
      </c>
      <c r="O38" s="7">
        <f aca="true" t="shared" si="48" ref="O38:O101">(IF(A38&gt;0,IF(F38=0,0,IF(F38&gt;0,(+F38^2+G38^2)^0.5*COS($P$2*PI()/180-ATAN(G38/F38)),(F38^2+G38^2)^0.5*COS($P$2*PI()/180-ATAN(G38/F38)+PI()))),O37))</f>
        <v>2.0106645457932673</v>
      </c>
      <c r="P38" s="2">
        <f aca="true" t="shared" si="49" ref="P38:P101">IF(C38&lt;259,O38*-1,O38*1)</f>
        <v>-2.0106645457932673</v>
      </c>
      <c r="Q38" s="7">
        <f aca="true" t="shared" si="50" ref="Q38:Q101">D38</f>
        <v>819.8272163588028</v>
      </c>
      <c r="R38" s="7">
        <f aca="true" t="shared" si="51" ref="R38:R101">IF(A38&gt;0,(+F38^2+G38^2)^0.5,"")</f>
        <v>2.371611329647096</v>
      </c>
      <c r="S38" s="7">
        <f aca="true" t="shared" si="52" ref="S38:S101">IF(A38&gt;0,IF(+G38&gt;0,ATAN2(+F38,+G38)*180/PI(),360-(ATAN2(+F38,+G38)*180/PI())),"")</f>
        <v>152.02624688711398</v>
      </c>
      <c r="T38" s="16">
        <f aca="true" t="shared" si="53" ref="T38:T101">$T$4+F38</f>
        <v>5714817.200481661</v>
      </c>
      <c r="U38" s="16">
        <f aca="true" t="shared" si="54" ref="U38:U101">$U$4+G38</f>
        <v>640891.9194447065</v>
      </c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</row>
    <row r="39" spans="1:32" ht="15">
      <c r="A39" s="51">
        <v>830</v>
      </c>
      <c r="B39" s="51">
        <v>6.910053312700979</v>
      </c>
      <c r="C39" s="51">
        <v>121.18192029589855</v>
      </c>
      <c r="D39" s="7">
        <f t="shared" si="37"/>
        <v>829.7629620950777</v>
      </c>
      <c r="E39" s="7">
        <f t="shared" si="38"/>
        <v>808.9629620950777</v>
      </c>
      <c r="F39" s="5">
        <f t="shared" si="39"/>
        <v>-2.6837954610547414</v>
      </c>
      <c r="G39" s="5">
        <f t="shared" si="40"/>
        <v>2.0778140018349256</v>
      </c>
      <c r="H39" s="5">
        <f t="shared" si="41"/>
        <v>2.4970052949577832</v>
      </c>
      <c r="I39" s="7">
        <f t="shared" si="42"/>
        <v>9.935745736274885</v>
      </c>
      <c r="J39" s="7">
        <f t="shared" si="43"/>
        <v>-0.5892771216844707</v>
      </c>
      <c r="K39" s="7">
        <f t="shared" si="44"/>
        <v>0.9653692953654001</v>
      </c>
      <c r="L39" s="7">
        <f t="shared" si="45"/>
        <v>10</v>
      </c>
      <c r="M39" s="8">
        <f t="shared" si="46"/>
        <v>1.0000175864860312</v>
      </c>
      <c r="N39" s="8">
        <f t="shared" si="47"/>
        <v>0.014526987945581826</v>
      </c>
      <c r="O39" s="7">
        <f t="shared" si="48"/>
        <v>3.1413374404554224</v>
      </c>
      <c r="P39" s="2">
        <f t="shared" si="49"/>
        <v>-3.1413374404554224</v>
      </c>
      <c r="Q39" s="7">
        <f t="shared" si="50"/>
        <v>829.7629620950777</v>
      </c>
      <c r="R39" s="7">
        <f t="shared" si="51"/>
        <v>3.394122729513372</v>
      </c>
      <c r="S39" s="7">
        <f t="shared" si="52"/>
        <v>142.2527024585392</v>
      </c>
      <c r="T39" s="16">
        <f t="shared" si="53"/>
        <v>5714816.6112045385</v>
      </c>
      <c r="U39" s="16">
        <f t="shared" si="54"/>
        <v>640892.8848140019</v>
      </c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</row>
    <row r="40" spans="1:32" ht="15">
      <c r="A40" s="51">
        <v>840</v>
      </c>
      <c r="B40" s="51">
        <v>7.742074806196525</v>
      </c>
      <c r="C40" s="51">
        <v>120.81478341342178</v>
      </c>
      <c r="D40" s="7">
        <f t="shared" si="37"/>
        <v>839.6812404575976</v>
      </c>
      <c r="E40" s="7">
        <f t="shared" si="38"/>
        <v>818.8812404575976</v>
      </c>
      <c r="F40" s="5">
        <f t="shared" si="39"/>
        <v>-3.3403120937803963</v>
      </c>
      <c r="G40" s="5">
        <f t="shared" si="40"/>
        <v>3.1709603643965574</v>
      </c>
      <c r="H40" s="5">
        <f t="shared" si="41"/>
        <v>2.4970042225139415</v>
      </c>
      <c r="I40" s="7">
        <f t="shared" si="42"/>
        <v>9.918278362519938</v>
      </c>
      <c r="J40" s="7">
        <f t="shared" si="43"/>
        <v>-0.6565166327256547</v>
      </c>
      <c r="K40" s="7">
        <f t="shared" si="44"/>
        <v>1.093146362561632</v>
      </c>
      <c r="L40" s="7">
        <f t="shared" si="45"/>
        <v>10</v>
      </c>
      <c r="M40" s="8">
        <f t="shared" si="46"/>
        <v>1.0000175864709244</v>
      </c>
      <c r="N40" s="8">
        <f t="shared" si="47"/>
        <v>0.014526981706356468</v>
      </c>
      <c r="O40" s="7">
        <f t="shared" si="48"/>
        <v>4.416288276851177</v>
      </c>
      <c r="P40" s="2">
        <f t="shared" si="49"/>
        <v>-4.416288276851177</v>
      </c>
      <c r="Q40" s="7">
        <f t="shared" si="50"/>
        <v>839.6812404575976</v>
      </c>
      <c r="R40" s="7">
        <f t="shared" si="51"/>
        <v>4.605721932165415</v>
      </c>
      <c r="S40" s="7">
        <f t="shared" si="52"/>
        <v>136.48987042717772</v>
      </c>
      <c r="T40" s="16">
        <f t="shared" si="53"/>
        <v>5714815.954687906</v>
      </c>
      <c r="U40" s="16">
        <f t="shared" si="54"/>
        <v>640893.9779603644</v>
      </c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</row>
    <row r="41" spans="1:32" ht="15">
      <c r="A41" s="51">
        <v>850</v>
      </c>
      <c r="B41" s="51">
        <v>8.574349709124123</v>
      </c>
      <c r="C41" s="51">
        <v>120.51852131067173</v>
      </c>
      <c r="D41" s="7">
        <f t="shared" si="37"/>
        <v>849.5799533720269</v>
      </c>
      <c r="E41" s="7">
        <f t="shared" si="38"/>
        <v>828.779953372027</v>
      </c>
      <c r="F41" s="5">
        <f t="shared" si="39"/>
        <v>-4.063929360550101</v>
      </c>
      <c r="G41" s="5">
        <f t="shared" si="40"/>
        <v>4.391652554187354</v>
      </c>
      <c r="H41" s="5">
        <f t="shared" si="41"/>
        <v>2.4970034468856204</v>
      </c>
      <c r="I41" s="7">
        <f t="shared" si="42"/>
        <v>9.898712914429316</v>
      </c>
      <c r="J41" s="7">
        <f t="shared" si="43"/>
        <v>-0.7236172667697048</v>
      </c>
      <c r="K41" s="7">
        <f t="shared" si="44"/>
        <v>1.2206921897907965</v>
      </c>
      <c r="L41" s="7">
        <f t="shared" si="45"/>
        <v>10</v>
      </c>
      <c r="M41" s="8">
        <f t="shared" si="46"/>
        <v>1.0000175864599985</v>
      </c>
      <c r="N41" s="8">
        <f t="shared" si="47"/>
        <v>0.01452697719393381</v>
      </c>
      <c r="O41" s="7">
        <f t="shared" si="48"/>
        <v>5.835247356796114</v>
      </c>
      <c r="P41" s="2">
        <f t="shared" si="49"/>
        <v>-5.835247356796114</v>
      </c>
      <c r="Q41" s="7">
        <f t="shared" si="50"/>
        <v>849.5799533720269</v>
      </c>
      <c r="R41" s="7">
        <f t="shared" si="51"/>
        <v>5.983488447740287</v>
      </c>
      <c r="S41" s="7">
        <f t="shared" si="52"/>
        <v>132.78042928806912</v>
      </c>
      <c r="T41" s="16">
        <f t="shared" si="53"/>
        <v>5714815.23107064</v>
      </c>
      <c r="U41" s="16">
        <f t="shared" si="54"/>
        <v>640895.1986525542</v>
      </c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</row>
    <row r="42" spans="1:32" ht="15">
      <c r="A42" s="51">
        <v>860</v>
      </c>
      <c r="B42" s="51">
        <v>9.406810757837615</v>
      </c>
      <c r="C42" s="51">
        <v>120.27433526128398</v>
      </c>
      <c r="D42" s="7">
        <f t="shared" si="37"/>
        <v>859.4570069028152</v>
      </c>
      <c r="E42" s="7">
        <f t="shared" si="38"/>
        <v>838.6570069028153</v>
      </c>
      <c r="F42" s="5">
        <f t="shared" si="39"/>
        <v>-4.854494190156946</v>
      </c>
      <c r="G42" s="5">
        <f t="shared" si="40"/>
        <v>5.739632350687248</v>
      </c>
      <c r="H42" s="5">
        <f t="shared" si="41"/>
        <v>2.4970028678986678</v>
      </c>
      <c r="I42" s="7">
        <f t="shared" si="42"/>
        <v>9.87705353078837</v>
      </c>
      <c r="J42" s="7">
        <f t="shared" si="43"/>
        <v>-0.7905648296068454</v>
      </c>
      <c r="K42" s="7">
        <f t="shared" si="44"/>
        <v>1.3479797964998943</v>
      </c>
      <c r="L42" s="7">
        <f t="shared" si="45"/>
        <v>10</v>
      </c>
      <c r="M42" s="8">
        <f t="shared" si="46"/>
        <v>1.000017586451843</v>
      </c>
      <c r="N42" s="8">
        <f t="shared" si="47"/>
        <v>0.014526973825524259</v>
      </c>
      <c r="O42" s="7">
        <f t="shared" si="48"/>
        <v>7.397914519156624</v>
      </c>
      <c r="P42" s="2">
        <f t="shared" si="49"/>
        <v>-7.397914519156624</v>
      </c>
      <c r="Q42" s="7">
        <f t="shared" si="50"/>
        <v>859.4570069028152</v>
      </c>
      <c r="R42" s="7">
        <f t="shared" si="51"/>
        <v>7.517279651797129</v>
      </c>
      <c r="S42" s="7">
        <f t="shared" si="52"/>
        <v>130.22403603140845</v>
      </c>
      <c r="T42" s="16">
        <f t="shared" si="53"/>
        <v>5714814.44050581</v>
      </c>
      <c r="U42" s="16">
        <f t="shared" si="54"/>
        <v>640896.5466323508</v>
      </c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</row>
    <row r="43" spans="1:32" ht="15">
      <c r="A43" s="51">
        <v>870</v>
      </c>
      <c r="B43" s="51">
        <v>10.239412549527156</v>
      </c>
      <c r="C43" s="51">
        <v>120.06953119668127</v>
      </c>
      <c r="D43" s="7">
        <f t="shared" si="37"/>
        <v>869.3103116961462</v>
      </c>
      <c r="E43" s="7">
        <f t="shared" si="38"/>
        <v>848.5103116961462</v>
      </c>
      <c r="F43" s="5">
        <f t="shared" si="39"/>
        <v>-5.711839349564428</v>
      </c>
      <c r="G43" s="5">
        <f t="shared" si="40"/>
        <v>7.214614607446232</v>
      </c>
      <c r="H43" s="5">
        <f t="shared" si="41"/>
        <v>2.497002424314073</v>
      </c>
      <c r="I43" s="7">
        <f t="shared" si="42"/>
        <v>9.853304793330977</v>
      </c>
      <c r="J43" s="7">
        <f t="shared" si="43"/>
        <v>-0.8573451594074827</v>
      </c>
      <c r="K43" s="7">
        <f t="shared" si="44"/>
        <v>1.4749822567589839</v>
      </c>
      <c r="L43" s="7">
        <f t="shared" si="45"/>
        <v>10</v>
      </c>
      <c r="M43" s="8">
        <f t="shared" si="46"/>
        <v>1.0000175864455942</v>
      </c>
      <c r="N43" s="8">
        <f t="shared" si="47"/>
        <v>0.014526971244853693</v>
      </c>
      <c r="O43" s="7">
        <f t="shared" si="48"/>
        <v>9.103959203344946</v>
      </c>
      <c r="P43" s="2">
        <f t="shared" si="49"/>
        <v>-9.103959203344946</v>
      </c>
      <c r="Q43" s="7">
        <f t="shared" si="50"/>
        <v>869.3103116961462</v>
      </c>
      <c r="R43" s="7">
        <f t="shared" si="51"/>
        <v>9.201943962511896</v>
      </c>
      <c r="S43" s="7">
        <f t="shared" si="52"/>
        <v>128.36880080931357</v>
      </c>
      <c r="T43" s="16">
        <f t="shared" si="53"/>
        <v>5714813.58316065</v>
      </c>
      <c r="U43" s="16">
        <f t="shared" si="54"/>
        <v>640898.0216146074</v>
      </c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</row>
    <row r="44" spans="1:32" ht="15">
      <c r="A44" s="51">
        <v>880</v>
      </c>
      <c r="B44" s="51">
        <v>11.072123331302537</v>
      </c>
      <c r="C44" s="51">
        <v>119.89522879186164</v>
      </c>
      <c r="D44" s="7">
        <f t="shared" si="37"/>
        <v>879.1377834219142</v>
      </c>
      <c r="E44" s="7">
        <f t="shared" si="38"/>
        <v>858.3377834219142</v>
      </c>
      <c r="F44" s="5">
        <f t="shared" si="39"/>
        <v>-6.635783479282342</v>
      </c>
      <c r="G44" s="5">
        <f t="shared" si="40"/>
        <v>8.8162873124032</v>
      </c>
      <c r="H44" s="5">
        <f t="shared" si="41"/>
        <v>2.4970020769995243</v>
      </c>
      <c r="I44" s="7">
        <f t="shared" si="42"/>
        <v>9.827471725768014</v>
      </c>
      <c r="J44" s="7">
        <f t="shared" si="43"/>
        <v>-0.923944129717913</v>
      </c>
      <c r="K44" s="7">
        <f t="shared" si="44"/>
        <v>1.6016727049569677</v>
      </c>
      <c r="L44" s="7">
        <f t="shared" si="45"/>
        <v>10</v>
      </c>
      <c r="M44" s="8">
        <f t="shared" si="46"/>
        <v>1.0000175864407022</v>
      </c>
      <c r="N44" s="8">
        <f t="shared" si="47"/>
        <v>0.014526969224259556</v>
      </c>
      <c r="O44" s="7">
        <f t="shared" si="48"/>
        <v>10.953020519244774</v>
      </c>
      <c r="P44" s="2">
        <f t="shared" si="49"/>
        <v>-10.953020519244774</v>
      </c>
      <c r="Q44" s="7">
        <f t="shared" si="50"/>
        <v>879.1377834219142</v>
      </c>
      <c r="R44" s="7">
        <f t="shared" si="51"/>
        <v>11.034516045516364</v>
      </c>
      <c r="S44" s="7">
        <f t="shared" si="52"/>
        <v>126.96779752983991</v>
      </c>
      <c r="T44" s="16">
        <f t="shared" si="53"/>
        <v>5714812.65921652</v>
      </c>
      <c r="U44" s="16">
        <f t="shared" si="54"/>
        <v>640899.6232873125</v>
      </c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</row>
    <row r="45" spans="1:32" ht="15">
      <c r="A45" s="51">
        <v>890</v>
      </c>
      <c r="B45" s="51">
        <v>11.90492023049089</v>
      </c>
      <c r="C45" s="51">
        <v>119.74502980584177</v>
      </c>
      <c r="D45" s="7">
        <f t="shared" si="37"/>
        <v>888.9373432146375</v>
      </c>
      <c r="E45" s="7">
        <f t="shared" si="38"/>
        <v>868.1373432146376</v>
      </c>
      <c r="F45" s="5">
        <f t="shared" si="39"/>
        <v>-7.626131131730895</v>
      </c>
      <c r="G45" s="5">
        <f t="shared" si="40"/>
        <v>10.54431165388781</v>
      </c>
      <c r="H45" s="5">
        <f t="shared" si="41"/>
        <v>2.497001799992575</v>
      </c>
      <c r="I45" s="7">
        <f t="shared" si="42"/>
        <v>9.799559792723345</v>
      </c>
      <c r="J45" s="7">
        <f t="shared" si="43"/>
        <v>-0.9903476524485526</v>
      </c>
      <c r="K45" s="7">
        <f t="shared" si="44"/>
        <v>1.7280243414846113</v>
      </c>
      <c r="L45" s="7">
        <f t="shared" si="45"/>
        <v>10</v>
      </c>
      <c r="M45" s="8">
        <f t="shared" si="46"/>
        <v>1.0000175864368</v>
      </c>
      <c r="N45" s="8">
        <f t="shared" si="47"/>
        <v>0.01452696761269845</v>
      </c>
      <c r="O45" s="7">
        <f t="shared" si="48"/>
        <v>12.9447073235526</v>
      </c>
      <c r="P45" s="2">
        <f t="shared" si="49"/>
        <v>-12.9447073235526</v>
      </c>
      <c r="Q45" s="7">
        <f t="shared" si="50"/>
        <v>888.9373432146375</v>
      </c>
      <c r="R45" s="7">
        <f t="shared" si="51"/>
        <v>13.013085118167384</v>
      </c>
      <c r="S45" s="7">
        <f t="shared" si="52"/>
        <v>125.87618406802454</v>
      </c>
      <c r="T45" s="16">
        <f t="shared" si="53"/>
        <v>5714811.668868869</v>
      </c>
      <c r="U45" s="16">
        <f t="shared" si="54"/>
        <v>640901.351311654</v>
      </c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</row>
    <row r="46" spans="1:32" ht="15">
      <c r="A46" s="51">
        <v>900</v>
      </c>
      <c r="B46" s="51">
        <v>12.73778635382289</v>
      </c>
      <c r="C46" s="51">
        <v>119.61420779504397</v>
      </c>
      <c r="D46" s="7">
        <f t="shared" si="37"/>
        <v>898.7069181132147</v>
      </c>
      <c r="E46" s="7">
        <f t="shared" si="38"/>
        <v>877.9069181132147</v>
      </c>
      <c r="F46" s="5">
        <f t="shared" si="39"/>
        <v>-8.682672812584967</v>
      </c>
      <c r="G46" s="5">
        <f t="shared" si="40"/>
        <v>12.398322092291433</v>
      </c>
      <c r="H46" s="5">
        <f t="shared" si="41"/>
        <v>2.497001575533401</v>
      </c>
      <c r="I46" s="7">
        <f t="shared" si="42"/>
        <v>9.769574898577204</v>
      </c>
      <c r="J46" s="7">
        <f t="shared" si="43"/>
        <v>-1.0565416808540722</v>
      </c>
      <c r="K46" s="7">
        <f t="shared" si="44"/>
        <v>1.8540104384036233</v>
      </c>
      <c r="L46" s="7">
        <f t="shared" si="45"/>
        <v>10</v>
      </c>
      <c r="M46" s="8">
        <f t="shared" si="46"/>
        <v>1.000017586433638</v>
      </c>
      <c r="N46" s="8">
        <f t="shared" si="47"/>
        <v>0.01452696630684791</v>
      </c>
      <c r="O46" s="7">
        <f t="shared" si="48"/>
        <v>15.078598302518698</v>
      </c>
      <c r="P46" s="2">
        <f t="shared" si="49"/>
        <v>-15.078598302518698</v>
      </c>
      <c r="Q46" s="7">
        <f t="shared" si="50"/>
        <v>898.7069181132147</v>
      </c>
      <c r="R46" s="7">
        <f t="shared" si="51"/>
        <v>15.136287453487528</v>
      </c>
      <c r="S46" s="7">
        <f t="shared" si="52"/>
        <v>125.00395105453707</v>
      </c>
      <c r="T46" s="16">
        <f t="shared" si="53"/>
        <v>5714810.612327187</v>
      </c>
      <c r="U46" s="16">
        <f t="shared" si="54"/>
        <v>640903.2053220923</v>
      </c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</row>
    <row r="47" spans="1:32" ht="15">
      <c r="A47" s="51">
        <v>910</v>
      </c>
      <c r="B47" s="51">
        <v>13.570708953738361</v>
      </c>
      <c r="C47" s="51">
        <v>119.49919570644609</v>
      </c>
      <c r="D47" s="7">
        <f t="shared" si="37"/>
        <v>908.4444414994314</v>
      </c>
      <c r="E47" s="7">
        <f t="shared" si="38"/>
        <v>887.6444414994314</v>
      </c>
      <c r="F47" s="5">
        <f t="shared" si="39"/>
        <v>-9.805185025089745</v>
      </c>
      <c r="G47" s="5">
        <f t="shared" si="40"/>
        <v>14.377926437392007</v>
      </c>
      <c r="H47" s="5">
        <f t="shared" si="41"/>
        <v>2.4970013911261253</v>
      </c>
      <c r="I47" s="7">
        <f t="shared" si="42"/>
        <v>9.737523386216763</v>
      </c>
      <c r="J47" s="7">
        <f t="shared" si="43"/>
        <v>-1.122512212504779</v>
      </c>
      <c r="K47" s="7">
        <f t="shared" si="44"/>
        <v>1.9796043451005747</v>
      </c>
      <c r="L47" s="7">
        <f t="shared" si="45"/>
        <v>10</v>
      </c>
      <c r="M47" s="8">
        <f t="shared" si="46"/>
        <v>1.0000175864310406</v>
      </c>
      <c r="N47" s="8">
        <f t="shared" si="47"/>
        <v>0.01452696523400987</v>
      </c>
      <c r="O47" s="7">
        <f t="shared" si="48"/>
        <v>17.35424206107024</v>
      </c>
      <c r="P47" s="2">
        <f t="shared" si="49"/>
        <v>-17.35424206107024</v>
      </c>
      <c r="Q47" s="7">
        <f t="shared" si="50"/>
        <v>908.4444414994314</v>
      </c>
      <c r="R47" s="7">
        <f t="shared" si="51"/>
        <v>17.403057835199544</v>
      </c>
      <c r="S47" s="7">
        <f t="shared" si="52"/>
        <v>124.29246248181057</v>
      </c>
      <c r="T47" s="16">
        <f t="shared" si="53"/>
        <v>5714809.489814975</v>
      </c>
      <c r="U47" s="16">
        <f t="shared" si="54"/>
        <v>640905.1849264374</v>
      </c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</row>
    <row r="48" spans="1:32" ht="15">
      <c r="A48" s="51">
        <v>920</v>
      </c>
      <c r="B48" s="51">
        <v>14.403678230369668</v>
      </c>
      <c r="C48" s="51">
        <v>119.39725100052594</v>
      </c>
      <c r="D48" s="7">
        <f t="shared" si="37"/>
        <v>918.1478535351255</v>
      </c>
      <c r="E48" s="7">
        <f t="shared" si="38"/>
        <v>897.3478535351255</v>
      </c>
      <c r="F48" s="5">
        <f t="shared" si="39"/>
        <v>-10.99343031733838</v>
      </c>
      <c r="G48" s="5">
        <f t="shared" si="40"/>
        <v>16.482705931316463</v>
      </c>
      <c r="H48" s="5">
        <f t="shared" si="41"/>
        <v>2.4970012377850965</v>
      </c>
      <c r="I48" s="7">
        <f t="shared" si="42"/>
        <v>9.703412035694141</v>
      </c>
      <c r="J48" s="7">
        <f t="shared" si="43"/>
        <v>-1.1882452922486353</v>
      </c>
      <c r="K48" s="7">
        <f t="shared" si="44"/>
        <v>2.104779493924456</v>
      </c>
      <c r="L48" s="7">
        <f t="shared" si="45"/>
        <v>10</v>
      </c>
      <c r="M48" s="8">
        <f t="shared" si="46"/>
        <v>1.0000175864288805</v>
      </c>
      <c r="N48" s="8">
        <f t="shared" si="47"/>
        <v>0.014526964341907922</v>
      </c>
      <c r="O48" s="7">
        <f t="shared" si="48"/>
        <v>19.77115721829769</v>
      </c>
      <c r="P48" s="2">
        <f t="shared" si="49"/>
        <v>-19.77115721829769</v>
      </c>
      <c r="Q48" s="7">
        <f t="shared" si="50"/>
        <v>918.1478535351255</v>
      </c>
      <c r="R48" s="7">
        <f t="shared" si="51"/>
        <v>19.81249870562594</v>
      </c>
      <c r="S48" s="7">
        <f t="shared" si="52"/>
        <v>123.70200158169061</v>
      </c>
      <c r="T48" s="16">
        <f t="shared" si="53"/>
        <v>5714808.301569683</v>
      </c>
      <c r="U48" s="16">
        <f t="shared" si="54"/>
        <v>640907.2897059313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</row>
    <row r="49" spans="1:32" ht="15">
      <c r="A49" s="51">
        <v>930</v>
      </c>
      <c r="B49" s="51">
        <v>15.236686526194761</v>
      </c>
      <c r="C49" s="51">
        <v>119.30623047919177</v>
      </c>
      <c r="D49" s="7">
        <f t="shared" si="37"/>
        <v>927.8151015979175</v>
      </c>
      <c r="E49" s="7">
        <f t="shared" si="38"/>
        <v>907.0151015979176</v>
      </c>
      <c r="F49" s="5">
        <f t="shared" si="39"/>
        <v>-12.247157332501653</v>
      </c>
      <c r="G49" s="5">
        <f t="shared" si="40"/>
        <v>18.71221533712316</v>
      </c>
      <c r="H49" s="5">
        <f t="shared" si="41"/>
        <v>2.497001108906374</v>
      </c>
      <c r="I49" s="7">
        <f t="shared" si="42"/>
        <v>9.667248062792018</v>
      </c>
      <c r="J49" s="7">
        <f t="shared" si="43"/>
        <v>-1.2537270151632727</v>
      </c>
      <c r="K49" s="7">
        <f t="shared" si="44"/>
        <v>2.2295094058066964</v>
      </c>
      <c r="L49" s="7">
        <f t="shared" si="45"/>
        <v>10</v>
      </c>
      <c r="M49" s="8">
        <f t="shared" si="46"/>
        <v>1.000017586427065</v>
      </c>
      <c r="N49" s="8">
        <f t="shared" si="47"/>
        <v>0.014526963592121911</v>
      </c>
      <c r="O49" s="7">
        <f t="shared" si="48"/>
        <v>22.328832509284275</v>
      </c>
      <c r="P49" s="2">
        <f t="shared" si="49"/>
        <v>-22.328832509284275</v>
      </c>
      <c r="Q49" s="7">
        <f t="shared" si="50"/>
        <v>927.8151015979175</v>
      </c>
      <c r="R49" s="7">
        <f t="shared" si="51"/>
        <v>22.363807045087743</v>
      </c>
      <c r="S49" s="7">
        <f t="shared" si="52"/>
        <v>123.2047736180866</v>
      </c>
      <c r="T49" s="16">
        <f t="shared" si="53"/>
        <v>5714807.047842667</v>
      </c>
      <c r="U49" s="16">
        <f t="shared" si="54"/>
        <v>640909.5192153371</v>
      </c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</row>
    <row r="50" spans="1:32" ht="15">
      <c r="A50" s="51">
        <v>940</v>
      </c>
      <c r="B50" s="51">
        <v>16.069727771006086</v>
      </c>
      <c r="C50" s="51">
        <v>119.22443506916956</v>
      </c>
      <c r="D50" s="7">
        <f t="shared" si="37"/>
        <v>937.4441407154146</v>
      </c>
      <c r="E50" s="7">
        <f t="shared" si="38"/>
        <v>916.6441407154147</v>
      </c>
      <c r="F50" s="5">
        <f t="shared" si="39"/>
        <v>-13.566100861999034</v>
      </c>
      <c r="G50" s="5">
        <f t="shared" si="40"/>
        <v>21.0659830329856</v>
      </c>
      <c r="H50" s="5">
        <f t="shared" si="41"/>
        <v>2.4970009995544005</v>
      </c>
      <c r="I50" s="7">
        <f t="shared" si="42"/>
        <v>9.62903911749714</v>
      </c>
      <c r="J50" s="7">
        <f t="shared" si="43"/>
        <v>-1.3189435294973824</v>
      </c>
      <c r="K50" s="7">
        <f t="shared" si="44"/>
        <v>2.353767695862439</v>
      </c>
      <c r="L50" s="7">
        <f t="shared" si="45"/>
        <v>10</v>
      </c>
      <c r="M50" s="8">
        <f t="shared" si="46"/>
        <v>1.0000175864255245</v>
      </c>
      <c r="N50" s="8">
        <f t="shared" si="47"/>
        <v>0.014526962955937917</v>
      </c>
      <c r="O50" s="7">
        <f t="shared" si="48"/>
        <v>25.026726893257006</v>
      </c>
      <c r="P50" s="2">
        <f t="shared" si="49"/>
        <v>-25.026726893257006</v>
      </c>
      <c r="Q50" s="7">
        <f t="shared" si="50"/>
        <v>937.4441407154146</v>
      </c>
      <c r="R50" s="7">
        <f t="shared" si="51"/>
        <v>25.056231435392835</v>
      </c>
      <c r="S50" s="7">
        <f t="shared" si="52"/>
        <v>122.78078120615186</v>
      </c>
      <c r="T50" s="16">
        <f t="shared" si="53"/>
        <v>5714805.728899138</v>
      </c>
      <c r="U50" s="16">
        <f t="shared" si="54"/>
        <v>640911.8729830331</v>
      </c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</row>
    <row r="51" spans="1:32" ht="15">
      <c r="A51" s="51">
        <v>950</v>
      </c>
      <c r="B51" s="51">
        <v>16.90279709090896</v>
      </c>
      <c r="C51" s="51">
        <v>119.15050045815312</v>
      </c>
      <c r="D51" s="7">
        <f t="shared" si="37"/>
        <v>947.0329339977966</v>
      </c>
      <c r="E51" s="7">
        <f t="shared" si="38"/>
        <v>926.2329339977966</v>
      </c>
      <c r="F51" s="5">
        <f t="shared" si="39"/>
        <v>-14.949981901599898</v>
      </c>
      <c r="G51" s="5">
        <f t="shared" si="40"/>
        <v>23.543511111957496</v>
      </c>
      <c r="H51" s="5">
        <f t="shared" si="41"/>
        <v>2.4970009059772407</v>
      </c>
      <c r="I51" s="7">
        <f t="shared" si="42"/>
        <v>9.588793282382</v>
      </c>
      <c r="J51" s="7">
        <f t="shared" si="43"/>
        <v>-1.3838810396008636</v>
      </c>
      <c r="K51" s="7">
        <f t="shared" si="44"/>
        <v>2.4775280789718983</v>
      </c>
      <c r="L51" s="7">
        <f t="shared" si="45"/>
        <v>10</v>
      </c>
      <c r="M51" s="8">
        <f t="shared" si="46"/>
        <v>1.0000175864242067</v>
      </c>
      <c r="N51" s="8">
        <f t="shared" si="47"/>
        <v>0.014526962411528066</v>
      </c>
      <c r="O51" s="7">
        <f t="shared" si="48"/>
        <v>27.864269668036357</v>
      </c>
      <c r="P51" s="2">
        <f t="shared" si="49"/>
        <v>-27.864269668036357</v>
      </c>
      <c r="Q51" s="7">
        <f t="shared" si="50"/>
        <v>947.0329339977966</v>
      </c>
      <c r="R51" s="7">
        <f t="shared" si="51"/>
        <v>27.88904577673877</v>
      </c>
      <c r="S51" s="7">
        <f t="shared" si="52"/>
        <v>122.41529125202477</v>
      </c>
      <c r="T51" s="16">
        <f t="shared" si="53"/>
        <v>5714804.345018098</v>
      </c>
      <c r="U51" s="16">
        <f t="shared" si="54"/>
        <v>640914.350511112</v>
      </c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</row>
    <row r="52" spans="1:32" ht="15">
      <c r="A52" s="51">
        <v>960</v>
      </c>
      <c r="B52" s="51">
        <v>17.735890527456196</v>
      </c>
      <c r="C52" s="51">
        <v>119.08331852494946</v>
      </c>
      <c r="D52" s="7">
        <f t="shared" si="37"/>
        <v>956.5794530686916</v>
      </c>
      <c r="E52" s="7">
        <f t="shared" si="38"/>
        <v>935.7794530686916</v>
      </c>
      <c r="F52" s="5">
        <f t="shared" si="39"/>
        <v>-16.398507710442992</v>
      </c>
      <c r="G52" s="5">
        <f t="shared" si="40"/>
        <v>26.144275487298103</v>
      </c>
      <c r="H52" s="5">
        <f t="shared" si="41"/>
        <v>2.49700082528354</v>
      </c>
      <c r="I52" s="7">
        <f t="shared" si="42"/>
        <v>9.546519070895025</v>
      </c>
      <c r="J52" s="7">
        <f t="shared" si="43"/>
        <v>-1.4485258088430957</v>
      </c>
      <c r="K52" s="7">
        <f t="shared" si="44"/>
        <v>2.6007643753406056</v>
      </c>
      <c r="L52" s="7">
        <f t="shared" si="45"/>
        <v>10</v>
      </c>
      <c r="M52" s="8">
        <f t="shared" si="46"/>
        <v>1.0000175864230698</v>
      </c>
      <c r="N52" s="8">
        <f t="shared" si="47"/>
        <v>0.014526961942071148</v>
      </c>
      <c r="O52" s="7">
        <f t="shared" si="48"/>
        <v>30.84086059076044</v>
      </c>
      <c r="P52" s="2">
        <f t="shared" si="49"/>
        <v>-30.84086059076044</v>
      </c>
      <c r="Q52" s="7">
        <f t="shared" si="50"/>
        <v>956.5794530686916</v>
      </c>
      <c r="R52" s="7">
        <f t="shared" si="51"/>
        <v>30.861532623724226</v>
      </c>
      <c r="S52" s="7">
        <f t="shared" si="52"/>
        <v>122.0972235446635</v>
      </c>
      <c r="T52" s="16">
        <f t="shared" si="53"/>
        <v>5714802.896492289</v>
      </c>
      <c r="U52" s="16">
        <f t="shared" si="54"/>
        <v>640916.9512754873</v>
      </c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</row>
    <row r="53" spans="1:32" ht="15">
      <c r="A53" s="51">
        <v>970</v>
      </c>
      <c r="B53" s="51">
        <v>18.5690048323527</v>
      </c>
      <c r="C53" s="51">
        <v>119.02197990272124</v>
      </c>
      <c r="D53" s="7">
        <f t="shared" si="37"/>
        <v>966.0816784942513</v>
      </c>
      <c r="E53" s="7">
        <f t="shared" si="38"/>
        <v>945.2816784942513</v>
      </c>
      <c r="F53" s="5">
        <f t="shared" si="39"/>
        <v>-17.91137187296173</v>
      </c>
      <c r="G53" s="5">
        <f t="shared" si="40"/>
        <v>28.86772600333549</v>
      </c>
      <c r="H53" s="5">
        <f t="shared" si="41"/>
        <v>2.4970007552123454</v>
      </c>
      <c r="I53" s="7">
        <f t="shared" si="42"/>
        <v>9.502225425559663</v>
      </c>
      <c r="J53" s="7">
        <f t="shared" si="43"/>
        <v>-1.512864162518737</v>
      </c>
      <c r="K53" s="7">
        <f t="shared" si="44"/>
        <v>2.72345051603739</v>
      </c>
      <c r="L53" s="7">
        <f t="shared" si="45"/>
        <v>10</v>
      </c>
      <c r="M53" s="8">
        <f t="shared" si="46"/>
        <v>1.0000175864220828</v>
      </c>
      <c r="N53" s="8">
        <f t="shared" si="47"/>
        <v>0.014526961534413463</v>
      </c>
      <c r="O53" s="7">
        <f t="shared" si="48"/>
        <v>33.95587000485803</v>
      </c>
      <c r="P53" s="2">
        <f t="shared" si="49"/>
        <v>-33.95587000485803</v>
      </c>
      <c r="Q53" s="7">
        <f t="shared" si="50"/>
        <v>966.0816784942513</v>
      </c>
      <c r="R53" s="7">
        <f t="shared" si="51"/>
        <v>33.97297230115694</v>
      </c>
      <c r="S53" s="7">
        <f t="shared" si="52"/>
        <v>121.81809382411375</v>
      </c>
      <c r="T53" s="16">
        <f t="shared" si="53"/>
        <v>5714801.383628127</v>
      </c>
      <c r="U53" s="16">
        <f t="shared" si="54"/>
        <v>640919.6747260033</v>
      </c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</row>
    <row r="54" spans="1:32" ht="15">
      <c r="A54" s="51">
        <v>980</v>
      </c>
      <c r="B54" s="51">
        <v>19.402137315028995</v>
      </c>
      <c r="C54" s="51">
        <v>118.96573132921263</v>
      </c>
      <c r="D54" s="7">
        <f t="shared" si="37"/>
        <v>975.537600210334</v>
      </c>
      <c r="E54" s="7">
        <f t="shared" si="38"/>
        <v>954.737600210334</v>
      </c>
      <c r="F54" s="5">
        <f t="shared" si="39"/>
        <v>-19.488254363702143</v>
      </c>
      <c r="G54" s="5">
        <f t="shared" si="40"/>
        <v>31.713286551844384</v>
      </c>
      <c r="H54" s="5">
        <f t="shared" si="41"/>
        <v>2.4970006939810068</v>
      </c>
      <c r="I54" s="7">
        <f t="shared" si="42"/>
        <v>9.455921716082676</v>
      </c>
      <c r="J54" s="7">
        <f t="shared" si="43"/>
        <v>-1.5768824907404135</v>
      </c>
      <c r="K54" s="7">
        <f t="shared" si="44"/>
        <v>2.845560548508891</v>
      </c>
      <c r="L54" s="7">
        <f t="shared" si="45"/>
        <v>10</v>
      </c>
      <c r="M54" s="8">
        <f t="shared" si="46"/>
        <v>1.0000175864212202</v>
      </c>
      <c r="N54" s="8">
        <f t="shared" si="47"/>
        <v>0.014526961178183972</v>
      </c>
      <c r="O54" s="7">
        <f t="shared" si="48"/>
        <v>37.208638973243715</v>
      </c>
      <c r="P54" s="2">
        <f t="shared" si="49"/>
        <v>-37.208638973243715</v>
      </c>
      <c r="Q54" s="7">
        <f t="shared" si="50"/>
        <v>975.537600210334</v>
      </c>
      <c r="R54" s="7">
        <f t="shared" si="51"/>
        <v>37.22263561414948</v>
      </c>
      <c r="S54" s="7">
        <f t="shared" si="52"/>
        <v>121.57130173426673</v>
      </c>
      <c r="T54" s="16">
        <f t="shared" si="53"/>
        <v>5714799.806745636</v>
      </c>
      <c r="U54" s="16">
        <f t="shared" si="54"/>
        <v>640922.5202865519</v>
      </c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</row>
    <row r="55" spans="1:32" ht="15">
      <c r="A55" s="51">
        <v>990</v>
      </c>
      <c r="B55" s="51">
        <v>20.235285727854446</v>
      </c>
      <c r="C55" s="51">
        <v>118.91394352590422</v>
      </c>
      <c r="D55" s="7">
        <f t="shared" si="37"/>
        <v>984.945217947706</v>
      </c>
      <c r="E55" s="7">
        <f t="shared" si="38"/>
        <v>964.1452179477061</v>
      </c>
      <c r="F55" s="5">
        <f t="shared" si="39"/>
        <v>-21.12882161501985</v>
      </c>
      <c r="G55" s="5">
        <f t="shared" si="40"/>
        <v>34.68035519391385</v>
      </c>
      <c r="H55" s="5">
        <f t="shared" si="41"/>
        <v>2.497000640165487</v>
      </c>
      <c r="I55" s="7">
        <f t="shared" si="42"/>
        <v>9.4076177373721</v>
      </c>
      <c r="J55" s="7">
        <f t="shared" si="43"/>
        <v>-1.6405672513177065</v>
      </c>
      <c r="K55" s="7">
        <f t="shared" si="44"/>
        <v>2.9670686420694663</v>
      </c>
      <c r="L55" s="7">
        <f t="shared" si="45"/>
        <v>10</v>
      </c>
      <c r="M55" s="8">
        <f t="shared" si="46"/>
        <v>1.0000175864204621</v>
      </c>
      <c r="N55" s="8">
        <f t="shared" si="47"/>
        <v>0.014526960865097971</v>
      </c>
      <c r="O55" s="7">
        <f t="shared" si="48"/>
        <v>40.59847941770692</v>
      </c>
      <c r="P55" s="2">
        <f t="shared" si="49"/>
        <v>-40.59847941770692</v>
      </c>
      <c r="Q55" s="7">
        <f t="shared" si="50"/>
        <v>984.945217947706</v>
      </c>
      <c r="R55" s="7">
        <f t="shared" si="51"/>
        <v>40.609778861936164</v>
      </c>
      <c r="S55" s="7">
        <f t="shared" si="52"/>
        <v>121.35163967096155</v>
      </c>
      <c r="T55" s="16">
        <f t="shared" si="53"/>
        <v>5714798.166178385</v>
      </c>
      <c r="U55" s="16">
        <f t="shared" si="54"/>
        <v>640925.4873551939</v>
      </c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</row>
    <row r="56" spans="1:32" ht="15">
      <c r="A56" s="51">
        <v>1000</v>
      </c>
      <c r="B56" s="51">
        <v>21.068448178576237</v>
      </c>
      <c r="C56" s="51">
        <v>118.86608669381482</v>
      </c>
      <c r="D56" s="7">
        <f t="shared" si="37"/>
        <v>994.3025416551714</v>
      </c>
      <c r="E56" s="7">
        <f t="shared" si="38"/>
        <v>973.5025416551714</v>
      </c>
      <c r="F56" s="5">
        <f t="shared" si="39"/>
        <v>-22.83272658764166</v>
      </c>
      <c r="G56" s="5">
        <f t="shared" si="40"/>
        <v>37.76830428727916</v>
      </c>
      <c r="H56" s="5">
        <f t="shared" si="41"/>
        <v>2.497000592614986</v>
      </c>
      <c r="I56" s="7">
        <f t="shared" si="42"/>
        <v>9.357323707465255</v>
      </c>
      <c r="J56" s="7">
        <f t="shared" si="43"/>
        <v>-1.7039049726218112</v>
      </c>
      <c r="K56" s="7">
        <f t="shared" si="44"/>
        <v>3.0879490933653124</v>
      </c>
      <c r="L56" s="7">
        <f t="shared" si="45"/>
        <v>10</v>
      </c>
      <c r="M56" s="8">
        <f t="shared" si="46"/>
        <v>1.0000175864197924</v>
      </c>
      <c r="N56" s="8">
        <f t="shared" si="47"/>
        <v>0.01452696058846037</v>
      </c>
      <c r="O56" s="7">
        <f t="shared" si="48"/>
        <v>44.124674264465305</v>
      </c>
      <c r="P56" s="2">
        <f t="shared" si="49"/>
        <v>-44.124674264465305</v>
      </c>
      <c r="Q56" s="7">
        <f t="shared" si="50"/>
        <v>994.3025416551714</v>
      </c>
      <c r="R56" s="7">
        <f t="shared" si="51"/>
        <v>44.133640368346086</v>
      </c>
      <c r="S56" s="7">
        <f t="shared" si="52"/>
        <v>121.15494682767704</v>
      </c>
      <c r="T56" s="16">
        <f t="shared" si="53"/>
        <v>5714796.462273412</v>
      </c>
      <c r="U56" s="16">
        <f t="shared" si="54"/>
        <v>640928.5753042873</v>
      </c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</row>
    <row r="57" spans="1:32" ht="15">
      <c r="A57" s="51">
        <v>1008.5472218743504</v>
      </c>
      <c r="B57" s="51">
        <v>21.780580521002864</v>
      </c>
      <c r="C57" s="51">
        <v>118.82795751017716</v>
      </c>
      <c r="D57" s="7">
        <f t="shared" si="37"/>
        <v>1002.2590957521901</v>
      </c>
      <c r="E57" s="7">
        <f t="shared" si="38"/>
        <v>981.4590957521901</v>
      </c>
      <c r="F57" s="5">
        <f t="shared" si="39"/>
        <v>-24.33902425158922</v>
      </c>
      <c r="G57" s="5">
        <f t="shared" si="40"/>
        <v>40.502965128161215</v>
      </c>
      <c r="H57" s="5">
        <f t="shared" si="41"/>
        <v>2.496490738512067</v>
      </c>
      <c r="I57" s="7">
        <f t="shared" si="42"/>
        <v>7.956554097018762</v>
      </c>
      <c r="J57" s="7">
        <f t="shared" si="43"/>
        <v>-1.5062976639475594</v>
      </c>
      <c r="K57" s="7">
        <f t="shared" si="44"/>
        <v>2.734660840882058</v>
      </c>
      <c r="L57" s="7">
        <f t="shared" si="45"/>
        <v>8.547221874350384</v>
      </c>
      <c r="M57" s="8">
        <f t="shared" si="46"/>
        <v>1.0000128424400372</v>
      </c>
      <c r="N57" s="8">
        <f t="shared" si="47"/>
        <v>0.0124139802446539</v>
      </c>
      <c r="O57" s="7">
        <f t="shared" si="48"/>
        <v>47.24610885537747</v>
      </c>
      <c r="P57" s="2">
        <f t="shared" si="49"/>
        <v>-47.24610885537747</v>
      </c>
      <c r="Q57" s="7">
        <f t="shared" si="50"/>
        <v>1002.2590957521901</v>
      </c>
      <c r="R57" s="7">
        <f t="shared" si="51"/>
        <v>47.25334152938279</v>
      </c>
      <c r="S57" s="7">
        <f t="shared" si="52"/>
        <v>121.0024814674547</v>
      </c>
      <c r="T57" s="16">
        <f t="shared" si="53"/>
        <v>5714794.955975749</v>
      </c>
      <c r="U57" s="16">
        <f t="shared" si="54"/>
        <v>640931.3099651282</v>
      </c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</row>
    <row r="58" spans="1:32" ht="15">
      <c r="A58" s="51">
        <v>1304.6053683604457</v>
      </c>
      <c r="B58" s="51">
        <v>21.780580521002864</v>
      </c>
      <c r="C58" s="51">
        <v>118.82795751017716</v>
      </c>
      <c r="D58" s="7">
        <f t="shared" si="37"/>
        <v>1277.1821374956521</v>
      </c>
      <c r="E58" s="7">
        <f t="shared" si="38"/>
        <v>1256.3821374956522</v>
      </c>
      <c r="F58" s="5">
        <f t="shared" si="39"/>
        <v>-77.3082208374857</v>
      </c>
      <c r="G58" s="5">
        <f t="shared" si="40"/>
        <v>136.74230966458003</v>
      </c>
      <c r="H58" s="5">
        <f t="shared" si="41"/>
        <v>0.00010133144947683605</v>
      </c>
      <c r="I58" s="7">
        <f t="shared" si="42"/>
        <v>274.9230417434621</v>
      </c>
      <c r="J58" s="7">
        <f t="shared" si="43"/>
        <v>-52.96919658589649</v>
      </c>
      <c r="K58" s="7">
        <f t="shared" si="44"/>
        <v>96.23934453641883</v>
      </c>
      <c r="L58" s="7">
        <f t="shared" si="45"/>
        <v>296.0581464860953</v>
      </c>
      <c r="M58" s="8">
        <f t="shared" si="46"/>
        <v>1.0000000000253848</v>
      </c>
      <c r="N58" s="8">
        <f t="shared" si="47"/>
        <v>1.745329316737987E-05</v>
      </c>
      <c r="O58" s="7">
        <f t="shared" si="48"/>
        <v>157.07642436042755</v>
      </c>
      <c r="P58" s="2">
        <f t="shared" si="49"/>
        <v>-157.07642436042755</v>
      </c>
      <c r="Q58" s="7">
        <f t="shared" si="50"/>
        <v>1277.1821374956521</v>
      </c>
      <c r="R58" s="7">
        <f t="shared" si="51"/>
        <v>157.08284521697894</v>
      </c>
      <c r="S58" s="7">
        <f t="shared" si="52"/>
        <v>119.48195055374698</v>
      </c>
      <c r="T58" s="16">
        <f t="shared" si="53"/>
        <v>5714741.986779163</v>
      </c>
      <c r="U58" s="16">
        <f t="shared" si="54"/>
        <v>641027.5493096646</v>
      </c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</row>
    <row r="59" spans="1:32" ht="15">
      <c r="A59" s="51">
        <v>1310</v>
      </c>
      <c r="B59" s="51">
        <v>22.230133156479056</v>
      </c>
      <c r="C59" s="51">
        <v>118.82787156376135</v>
      </c>
      <c r="D59" s="7">
        <f t="shared" si="37"/>
        <v>1282.1837509479521</v>
      </c>
      <c r="E59" s="7">
        <f t="shared" si="38"/>
        <v>1261.3837509479522</v>
      </c>
      <c r="F59" s="5">
        <f t="shared" si="39"/>
        <v>-78.28286538936824</v>
      </c>
      <c r="G59" s="5">
        <f t="shared" si="40"/>
        <v>138.51313737264533</v>
      </c>
      <c r="H59" s="5">
        <f t="shared" si="41"/>
        <v>2.494438915956171</v>
      </c>
      <c r="I59" s="7">
        <f t="shared" si="42"/>
        <v>5.001613452300057</v>
      </c>
      <c r="J59" s="7">
        <f t="shared" si="43"/>
        <v>-0.9746445518825342</v>
      </c>
      <c r="K59" s="7">
        <f t="shared" si="44"/>
        <v>1.7708277080652923</v>
      </c>
      <c r="L59" s="7">
        <f t="shared" si="45"/>
        <v>5.394631639554291</v>
      </c>
      <c r="M59" s="8">
        <f t="shared" si="46"/>
        <v>1.0000051074365324</v>
      </c>
      <c r="N59" s="8">
        <f t="shared" si="47"/>
        <v>0.007828720377725862</v>
      </c>
      <c r="O59" s="7">
        <f t="shared" si="48"/>
        <v>159.0973284172787</v>
      </c>
      <c r="P59" s="2">
        <f t="shared" si="49"/>
        <v>-159.0973284172787</v>
      </c>
      <c r="Q59" s="7">
        <f t="shared" si="50"/>
        <v>1282.1837509479521</v>
      </c>
      <c r="R59" s="7">
        <f t="shared" si="51"/>
        <v>159.10404218115661</v>
      </c>
      <c r="S59" s="7">
        <f t="shared" si="52"/>
        <v>119.47364157071955</v>
      </c>
      <c r="T59" s="16">
        <f t="shared" si="53"/>
        <v>5714741.012134611</v>
      </c>
      <c r="U59" s="16">
        <f t="shared" si="54"/>
        <v>641029.3201373727</v>
      </c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</row>
    <row r="60" spans="1:32" ht="15">
      <c r="A60" s="51">
        <v>1320</v>
      </c>
      <c r="B60" s="51">
        <v>23.063466487787476</v>
      </c>
      <c r="C60" s="51">
        <v>118.82772066641178</v>
      </c>
      <c r="D60" s="7">
        <f t="shared" si="37"/>
        <v>1291.412629337722</v>
      </c>
      <c r="E60" s="7">
        <f t="shared" si="38"/>
        <v>1270.612629337722</v>
      </c>
      <c r="F60" s="5">
        <f t="shared" si="39"/>
        <v>-80.13947466100791</v>
      </c>
      <c r="G60" s="5">
        <f t="shared" si="40"/>
        <v>141.88641981010343</v>
      </c>
      <c r="H60" s="5">
        <f t="shared" si="41"/>
        <v>2.497000000006964</v>
      </c>
      <c r="I60" s="7">
        <f t="shared" si="42"/>
        <v>9.228878389769864</v>
      </c>
      <c r="J60" s="7">
        <f t="shared" si="43"/>
        <v>-1.8566092716396632</v>
      </c>
      <c r="K60" s="7">
        <f t="shared" si="44"/>
        <v>3.373282437458092</v>
      </c>
      <c r="L60" s="7">
        <f t="shared" si="45"/>
        <v>10</v>
      </c>
      <c r="M60" s="8">
        <f t="shared" si="46"/>
        <v>1.0000175864114447</v>
      </c>
      <c r="N60" s="8">
        <f t="shared" si="47"/>
        <v>0.014526957140806651</v>
      </c>
      <c r="O60" s="7">
        <f t="shared" si="48"/>
        <v>162.94698133807717</v>
      </c>
      <c r="P60" s="2">
        <f t="shared" si="49"/>
        <v>-162.94698133807717</v>
      </c>
      <c r="Q60" s="7">
        <f t="shared" si="50"/>
        <v>1291.412629337722</v>
      </c>
      <c r="R60" s="7">
        <f t="shared" si="51"/>
        <v>162.95426206598967</v>
      </c>
      <c r="S60" s="7">
        <f t="shared" si="52"/>
        <v>119.45838113095839</v>
      </c>
      <c r="T60" s="16">
        <f t="shared" si="53"/>
        <v>5714739.155525339</v>
      </c>
      <c r="U60" s="16">
        <f t="shared" si="54"/>
        <v>641032.6934198102</v>
      </c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</row>
    <row r="61" spans="1:32" ht="15">
      <c r="A61" s="51">
        <v>1330</v>
      </c>
      <c r="B61" s="51">
        <v>23.89679981922967</v>
      </c>
      <c r="C61" s="51">
        <v>118.82757973829874</v>
      </c>
      <c r="D61" s="7">
        <f t="shared" si="37"/>
        <v>1300.5845309293422</v>
      </c>
      <c r="E61" s="7">
        <f t="shared" si="38"/>
        <v>1279.7845309293423</v>
      </c>
      <c r="F61" s="5">
        <f t="shared" si="39"/>
        <v>-82.06059857237064</v>
      </c>
      <c r="G61" s="5">
        <f t="shared" si="40"/>
        <v>145.37694023467978</v>
      </c>
      <c r="H61" s="5">
        <f t="shared" si="41"/>
        <v>2.497000000006964</v>
      </c>
      <c r="I61" s="7">
        <f t="shared" si="42"/>
        <v>9.17190159162038</v>
      </c>
      <c r="J61" s="7">
        <f t="shared" si="43"/>
        <v>-1.9211239113627259</v>
      </c>
      <c r="K61" s="7">
        <f t="shared" si="44"/>
        <v>3.490520424576353</v>
      </c>
      <c r="L61" s="7">
        <f t="shared" si="45"/>
        <v>10</v>
      </c>
      <c r="M61" s="8">
        <f t="shared" si="46"/>
        <v>1.0000175864114447</v>
      </c>
      <c r="N61" s="8">
        <f t="shared" si="47"/>
        <v>0.014526957140806651</v>
      </c>
      <c r="O61" s="7">
        <f t="shared" si="48"/>
        <v>166.9304226538701</v>
      </c>
      <c r="P61" s="2">
        <f t="shared" si="49"/>
        <v>-166.9304226538701</v>
      </c>
      <c r="Q61" s="7">
        <f t="shared" si="50"/>
        <v>1300.5845309293422</v>
      </c>
      <c r="R61" s="7">
        <f t="shared" si="51"/>
        <v>166.93830174664356</v>
      </c>
      <c r="S61" s="7">
        <f t="shared" si="52"/>
        <v>119.44332790694344</v>
      </c>
      <c r="T61" s="16">
        <f t="shared" si="53"/>
        <v>5714737.234401427</v>
      </c>
      <c r="U61" s="16">
        <f t="shared" si="54"/>
        <v>641036.1839402347</v>
      </c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</row>
    <row r="62" spans="1:32" ht="15">
      <c r="A62" s="51">
        <v>1340</v>
      </c>
      <c r="B62" s="51">
        <v>24.730133150792085</v>
      </c>
      <c r="C62" s="51">
        <v>118.82744776902284</v>
      </c>
      <c r="D62" s="7">
        <f t="shared" si="37"/>
        <v>1309.6975155341008</v>
      </c>
      <c r="E62" s="7">
        <f t="shared" si="38"/>
        <v>1288.8975155341009</v>
      </c>
      <c r="F62" s="5">
        <f t="shared" si="39"/>
        <v>-84.04583073630864</v>
      </c>
      <c r="G62" s="5">
        <f t="shared" si="40"/>
        <v>148.98396027513698</v>
      </c>
      <c r="H62" s="5">
        <f t="shared" si="41"/>
        <v>2.497000000006964</v>
      </c>
      <c r="I62" s="7">
        <f t="shared" si="42"/>
        <v>9.112984604758687</v>
      </c>
      <c r="J62" s="7">
        <f t="shared" si="43"/>
        <v>-1.985232163938003</v>
      </c>
      <c r="K62" s="7">
        <f t="shared" si="44"/>
        <v>3.6070200404572144</v>
      </c>
      <c r="L62" s="7">
        <f t="shared" si="45"/>
        <v>10</v>
      </c>
      <c r="M62" s="8">
        <f t="shared" si="46"/>
        <v>1.0000175864114447</v>
      </c>
      <c r="N62" s="8">
        <f t="shared" si="47"/>
        <v>0.014526957140806651</v>
      </c>
      <c r="O62" s="7">
        <f t="shared" si="48"/>
        <v>171.0468097228346</v>
      </c>
      <c r="P62" s="2">
        <f t="shared" si="49"/>
        <v>-171.0468097228346</v>
      </c>
      <c r="Q62" s="7">
        <f t="shared" si="50"/>
        <v>1309.6975155341008</v>
      </c>
      <c r="R62" s="7">
        <f t="shared" si="51"/>
        <v>171.05531878143935</v>
      </c>
      <c r="S62" s="7">
        <f t="shared" si="52"/>
        <v>119.4285057085787</v>
      </c>
      <c r="T62" s="16">
        <f t="shared" si="53"/>
        <v>5714735.249169264</v>
      </c>
      <c r="U62" s="16">
        <f t="shared" si="54"/>
        <v>641039.7909602752</v>
      </c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</row>
    <row r="63" spans="1:32" ht="15">
      <c r="A63" s="51">
        <v>1350</v>
      </c>
      <c r="B63" s="51">
        <v>25.563466482462925</v>
      </c>
      <c r="C63" s="51">
        <v>118.82732387983056</v>
      </c>
      <c r="D63" s="7">
        <f t="shared" si="37"/>
        <v>1318.749655426358</v>
      </c>
      <c r="E63" s="7">
        <f t="shared" si="38"/>
        <v>1297.949655426358</v>
      </c>
      <c r="F63" s="5">
        <f t="shared" si="39"/>
        <v>-86.09475120446147</v>
      </c>
      <c r="G63" s="5">
        <f t="shared" si="40"/>
        <v>152.70671691635792</v>
      </c>
      <c r="H63" s="5">
        <f t="shared" si="41"/>
        <v>2.497000000005666</v>
      </c>
      <c r="I63" s="7">
        <f t="shared" si="42"/>
        <v>9.052139892257104</v>
      </c>
      <c r="J63" s="7">
        <f t="shared" si="43"/>
        <v>-2.0489204681528332</v>
      </c>
      <c r="K63" s="7">
        <f t="shared" si="44"/>
        <v>3.7227566412209483</v>
      </c>
      <c r="L63" s="7">
        <f t="shared" si="45"/>
        <v>10</v>
      </c>
      <c r="M63" s="8">
        <f t="shared" si="46"/>
        <v>1.0000175864114447</v>
      </c>
      <c r="N63" s="8">
        <f t="shared" si="47"/>
        <v>0.014526957140799102</v>
      </c>
      <c r="O63" s="7">
        <f t="shared" si="48"/>
        <v>175.29527178031557</v>
      </c>
      <c r="P63" s="2">
        <f t="shared" si="49"/>
        <v>-175.29527178031557</v>
      </c>
      <c r="Q63" s="7">
        <f t="shared" si="50"/>
        <v>1318.749655426358</v>
      </c>
      <c r="R63" s="7">
        <f t="shared" si="51"/>
        <v>175.30444254590583</v>
      </c>
      <c r="S63" s="7">
        <f t="shared" si="52"/>
        <v>119.41393490155025</v>
      </c>
      <c r="T63" s="16">
        <f t="shared" si="53"/>
        <v>5714733.200248796</v>
      </c>
      <c r="U63" s="16">
        <f t="shared" si="54"/>
        <v>641043.5137169164</v>
      </c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</row>
    <row r="64" spans="1:32" ht="15">
      <c r="A64" s="51">
        <v>1360</v>
      </c>
      <c r="B64" s="51">
        <v>26.39679981423189</v>
      </c>
      <c r="C64" s="51">
        <v>118.82720730283289</v>
      </c>
      <c r="D64" s="7">
        <f t="shared" si="37"/>
        <v>1327.7390357513295</v>
      </c>
      <c r="E64" s="7">
        <f t="shared" si="38"/>
        <v>1306.9390357513296</v>
      </c>
      <c r="F64" s="5">
        <f t="shared" si="39"/>
        <v>-88.20692655609028</v>
      </c>
      <c r="G64" s="5">
        <f t="shared" si="40"/>
        <v>156.54442266075102</v>
      </c>
      <c r="H64" s="5">
        <f t="shared" si="41"/>
        <v>2.497000000005666</v>
      </c>
      <c r="I64" s="7">
        <f t="shared" si="42"/>
        <v>8.98938032497161</v>
      </c>
      <c r="J64" s="7">
        <f t="shared" si="43"/>
        <v>-2.1121753516288106</v>
      </c>
      <c r="K64" s="7">
        <f t="shared" si="44"/>
        <v>3.837705744393102</v>
      </c>
      <c r="L64" s="7">
        <f t="shared" si="45"/>
        <v>10</v>
      </c>
      <c r="M64" s="8">
        <f t="shared" si="46"/>
        <v>1.0000175864114447</v>
      </c>
      <c r="N64" s="8">
        <f t="shared" si="47"/>
        <v>0.014526957140799102</v>
      </c>
      <c r="O64" s="7">
        <f t="shared" si="48"/>
        <v>179.67491012302386</v>
      </c>
      <c r="P64" s="2">
        <f t="shared" si="49"/>
        <v>-179.67491012302386</v>
      </c>
      <c r="Q64" s="7">
        <f t="shared" si="50"/>
        <v>1327.7390357513295</v>
      </c>
      <c r="R64" s="7">
        <f t="shared" si="51"/>
        <v>179.68477442081553</v>
      </c>
      <c r="S64" s="7">
        <f t="shared" si="52"/>
        <v>119.39963265110175</v>
      </c>
      <c r="T64" s="16">
        <f t="shared" si="53"/>
        <v>5714731.088073444</v>
      </c>
      <c r="U64" s="16">
        <f t="shared" si="54"/>
        <v>641047.3514226608</v>
      </c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</row>
    <row r="65" spans="1:32" ht="15">
      <c r="A65" s="51">
        <v>1370</v>
      </c>
      <c r="B65" s="51">
        <v>27.230133146089937</v>
      </c>
      <c r="C65" s="51">
        <v>118.82709736403919</v>
      </c>
      <c r="D65" s="7">
        <f t="shared" si="37"/>
        <v>1336.6637549301488</v>
      </c>
      <c r="E65" s="7">
        <f t="shared" si="38"/>
        <v>1315.8637549301488</v>
      </c>
      <c r="F65" s="5">
        <f t="shared" si="39"/>
        <v>-90.38190998976197</v>
      </c>
      <c r="G65" s="5">
        <f t="shared" si="40"/>
        <v>160.49626569483445</v>
      </c>
      <c r="H65" s="5">
        <f t="shared" si="41"/>
        <v>2.4970000000043306</v>
      </c>
      <c r="I65" s="7">
        <f t="shared" si="42"/>
        <v>8.924719178819172</v>
      </c>
      <c r="J65" s="7">
        <f t="shared" si="43"/>
        <v>-2.1749834336716827</v>
      </c>
      <c r="K65" s="7">
        <f t="shared" si="44"/>
        <v>3.9518430340834314</v>
      </c>
      <c r="L65" s="7">
        <f t="shared" si="45"/>
        <v>10</v>
      </c>
      <c r="M65" s="8">
        <f t="shared" si="46"/>
        <v>1.0000175864114447</v>
      </c>
      <c r="N65" s="8">
        <f t="shared" si="47"/>
        <v>0.01452695714079133</v>
      </c>
      <c r="O65" s="7">
        <f t="shared" si="48"/>
        <v>184.18479829914452</v>
      </c>
      <c r="P65" s="2">
        <f t="shared" si="49"/>
        <v>-184.18479829914452</v>
      </c>
      <c r="Q65" s="7">
        <f t="shared" si="50"/>
        <v>1336.6637549301488</v>
      </c>
      <c r="R65" s="7">
        <f t="shared" si="51"/>
        <v>184.19538798619342</v>
      </c>
      <c r="S65" s="7">
        <f t="shared" si="52"/>
        <v>119.38561316947134</v>
      </c>
      <c r="T65" s="16">
        <f t="shared" si="53"/>
        <v>5714728.91309001</v>
      </c>
      <c r="U65" s="16">
        <f t="shared" si="54"/>
        <v>641051.3032656949</v>
      </c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</row>
    <row r="66" spans="1:32" ht="15">
      <c r="A66" s="51">
        <v>1380</v>
      </c>
      <c r="B66" s="51">
        <v>28.06346647802909</v>
      </c>
      <c r="C66" s="51">
        <v>118.82699346941436</v>
      </c>
      <c r="D66" s="7">
        <f t="shared" si="37"/>
        <v>1345.5219250621183</v>
      </c>
      <c r="E66" s="7">
        <f t="shared" si="38"/>
        <v>1324.7219250621183</v>
      </c>
      <c r="F66" s="5">
        <f t="shared" si="39"/>
        <v>-92.61924141786382</v>
      </c>
      <c r="G66" s="5">
        <f t="shared" si="40"/>
        <v>164.56141006096402</v>
      </c>
      <c r="H66" s="5">
        <f t="shared" si="41"/>
        <v>2.497000000005666</v>
      </c>
      <c r="I66" s="7">
        <f t="shared" si="42"/>
        <v>8.858170131969436</v>
      </c>
      <c r="J66" s="7">
        <f t="shared" si="43"/>
        <v>-2.2373314281018484</v>
      </c>
      <c r="K66" s="7">
        <f t="shared" si="44"/>
        <v>4.065144366129584</v>
      </c>
      <c r="L66" s="7">
        <f t="shared" si="45"/>
        <v>10</v>
      </c>
      <c r="M66" s="8">
        <f t="shared" si="46"/>
        <v>1.0000175864114447</v>
      </c>
      <c r="N66" s="8">
        <f t="shared" si="47"/>
        <v>0.014526957140799102</v>
      </c>
      <c r="O66" s="7">
        <f t="shared" si="48"/>
        <v>188.82398230431485</v>
      </c>
      <c r="P66" s="2">
        <f t="shared" si="49"/>
        <v>-188.82398230431485</v>
      </c>
      <c r="Q66" s="7">
        <f t="shared" si="50"/>
        <v>1345.5219250621183</v>
      </c>
      <c r="R66" s="7">
        <f t="shared" si="51"/>
        <v>188.8353292211849</v>
      </c>
      <c r="S66" s="7">
        <f t="shared" si="52"/>
        <v>119.37188796236651</v>
      </c>
      <c r="T66" s="16">
        <f t="shared" si="53"/>
        <v>5714726.675758582</v>
      </c>
      <c r="U66" s="16">
        <f t="shared" si="54"/>
        <v>641055.368410061</v>
      </c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</row>
    <row r="67" spans="1:32" ht="15">
      <c r="A67" s="51">
        <v>1390</v>
      </c>
      <c r="B67" s="51">
        <v>28.896799810042296</v>
      </c>
      <c r="C67" s="51">
        <v>118.8268950933482</v>
      </c>
      <c r="D67" s="7">
        <f t="shared" si="37"/>
        <v>1354.3116723240696</v>
      </c>
      <c r="E67" s="7">
        <f t="shared" si="38"/>
        <v>1333.5116723240697</v>
      </c>
      <c r="F67" s="5">
        <f t="shared" si="39"/>
        <v>-94.9184475639287</v>
      </c>
      <c r="G67" s="5">
        <f t="shared" si="40"/>
        <v>168.7389958341685</v>
      </c>
      <c r="H67" s="5">
        <f t="shared" si="41"/>
        <v>2.497000000005666</v>
      </c>
      <c r="I67" s="7">
        <f t="shared" si="42"/>
        <v>8.789747261951275</v>
      </c>
      <c r="J67" s="7">
        <f t="shared" si="43"/>
        <v>-2.2992061460648703</v>
      </c>
      <c r="K67" s="7">
        <f t="shared" si="44"/>
        <v>4.177585773204465</v>
      </c>
      <c r="L67" s="7">
        <f t="shared" si="45"/>
        <v>10</v>
      </c>
      <c r="M67" s="8">
        <f t="shared" si="46"/>
        <v>1.0000175864114447</v>
      </c>
      <c r="N67" s="8">
        <f t="shared" si="47"/>
        <v>0.014526957140799102</v>
      </c>
      <c r="O67" s="7">
        <f t="shared" si="48"/>
        <v>193.59148078343082</v>
      </c>
      <c r="P67" s="2">
        <f t="shared" si="49"/>
        <v>-193.59148078343082</v>
      </c>
      <c r="Q67" s="7">
        <f t="shared" si="50"/>
        <v>1354.3116723240696</v>
      </c>
      <c r="R67" s="7">
        <f t="shared" si="51"/>
        <v>193.6036167096829</v>
      </c>
      <c r="S67" s="7">
        <f t="shared" si="52"/>
        <v>119.35846607072872</v>
      </c>
      <c r="T67" s="16">
        <f t="shared" si="53"/>
        <v>5714724.376552436</v>
      </c>
      <c r="U67" s="16">
        <f t="shared" si="54"/>
        <v>641059.5459958342</v>
      </c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</row>
    <row r="68" spans="1:32" ht="15">
      <c r="A68" s="51">
        <v>1400</v>
      </c>
      <c r="B68" s="51">
        <v>29.730133142123293</v>
      </c>
      <c r="C68" s="51">
        <v>118.8268017690637</v>
      </c>
      <c r="D68" s="7">
        <f t="shared" si="37"/>
        <v>1363.0311373667446</v>
      </c>
      <c r="E68" s="7">
        <f t="shared" si="38"/>
        <v>1342.2311373667446</v>
      </c>
      <c r="F68" s="5">
        <f t="shared" si="39"/>
        <v>-97.27904206275008</v>
      </c>
      <c r="G68" s="5">
        <f t="shared" si="40"/>
        <v>173.0281393040547</v>
      </c>
      <c r="H68" s="5">
        <f t="shared" si="41"/>
        <v>2.4970000000043306</v>
      </c>
      <c r="I68" s="7">
        <f t="shared" si="42"/>
        <v>8.719465042674898</v>
      </c>
      <c r="J68" s="7">
        <f t="shared" si="43"/>
        <v>-2.360594498821389</v>
      </c>
      <c r="K68" s="7">
        <f t="shared" si="44"/>
        <v>4.289143469886196</v>
      </c>
      <c r="L68" s="7">
        <f t="shared" si="45"/>
        <v>10</v>
      </c>
      <c r="M68" s="8">
        <f t="shared" si="46"/>
        <v>1.0000175864114447</v>
      </c>
      <c r="N68" s="8">
        <f t="shared" si="47"/>
        <v>0.01452695714079133</v>
      </c>
      <c r="O68" s="7">
        <f t="shared" si="48"/>
        <v>198.4862852382391</v>
      </c>
      <c r="P68" s="2">
        <f t="shared" si="49"/>
        <v>-198.4862852382391</v>
      </c>
      <c r="Q68" s="7">
        <f t="shared" si="50"/>
        <v>1363.0311373667446</v>
      </c>
      <c r="R68" s="7">
        <f t="shared" si="51"/>
        <v>198.49924185162436</v>
      </c>
      <c r="S68" s="7">
        <f t="shared" si="52"/>
        <v>119.34535430483561</v>
      </c>
      <c r="T68" s="16">
        <f t="shared" si="53"/>
        <v>5714722.015957938</v>
      </c>
      <c r="U68" s="16">
        <f t="shared" si="54"/>
        <v>641063.835139304</v>
      </c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</row>
    <row r="69" spans="1:32" ht="15">
      <c r="A69" s="51">
        <v>1410</v>
      </c>
      <c r="B69" s="51">
        <v>30.563466474266505</v>
      </c>
      <c r="C69" s="51">
        <v>118.82671308059497</v>
      </c>
      <c r="D69" s="7">
        <f t="shared" si="37"/>
        <v>1371.6784757081148</v>
      </c>
      <c r="E69" s="7">
        <f t="shared" si="38"/>
        <v>1350.8784757081148</v>
      </c>
      <c r="F69" s="5">
        <f t="shared" si="39"/>
        <v>-99.70052556326594</v>
      </c>
      <c r="G69" s="5">
        <f t="shared" si="40"/>
        <v>177.42793316174428</v>
      </c>
      <c r="H69" s="5">
        <f t="shared" si="41"/>
        <v>2.4970000000043306</v>
      </c>
      <c r="I69" s="7">
        <f t="shared" si="42"/>
        <v>8.647338341370087</v>
      </c>
      <c r="J69" s="7">
        <f t="shared" si="43"/>
        <v>-2.4214835005158664</v>
      </c>
      <c r="K69" s="7">
        <f t="shared" si="44"/>
        <v>4.39979385768959</v>
      </c>
      <c r="L69" s="7">
        <f t="shared" si="45"/>
        <v>10</v>
      </c>
      <c r="M69" s="8">
        <f t="shared" si="46"/>
        <v>1.0000175864114447</v>
      </c>
      <c r="N69" s="8">
        <f t="shared" si="47"/>
        <v>0.01452695714079133</v>
      </c>
      <c r="O69" s="7">
        <f t="shared" si="48"/>
        <v>203.50736024067095</v>
      </c>
      <c r="P69" s="2">
        <f t="shared" si="49"/>
        <v>-203.50736024067095</v>
      </c>
      <c r="Q69" s="7">
        <f t="shared" si="50"/>
        <v>1371.6784757081148</v>
      </c>
      <c r="R69" s="7">
        <f t="shared" si="51"/>
        <v>203.5211690798769</v>
      </c>
      <c r="S69" s="7">
        <f t="shared" si="52"/>
        <v>119.33255746849454</v>
      </c>
      <c r="T69" s="16">
        <f t="shared" si="53"/>
        <v>5714719.594474437</v>
      </c>
      <c r="U69" s="16">
        <f t="shared" si="54"/>
        <v>641068.2349331618</v>
      </c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</row>
    <row r="70" spans="1:32" ht="15">
      <c r="A70" s="51">
        <v>1420</v>
      </c>
      <c r="B70" s="51">
        <v>31.39679980646693</v>
      </c>
      <c r="C70" s="51">
        <v>118.8266286560419</v>
      </c>
      <c r="D70" s="7">
        <f t="shared" si="37"/>
        <v>1380.251858123556</v>
      </c>
      <c r="E70" s="7">
        <f t="shared" si="38"/>
        <v>1359.4518581235561</v>
      </c>
      <c r="F70" s="5">
        <f t="shared" si="39"/>
        <v>-102.1823858341895</v>
      </c>
      <c r="G70" s="5">
        <f t="shared" si="40"/>
        <v>181.93744669180236</v>
      </c>
      <c r="H70" s="5">
        <f t="shared" si="41"/>
        <v>2.4970000000043306</v>
      </c>
      <c r="I70" s="7">
        <f t="shared" si="42"/>
        <v>8.573382415441243</v>
      </c>
      <c r="J70" s="7">
        <f t="shared" si="43"/>
        <v>-2.4818602709235624</v>
      </c>
      <c r="K70" s="7">
        <f t="shared" si="44"/>
        <v>4.50951353005808</v>
      </c>
      <c r="L70" s="7">
        <f t="shared" si="45"/>
        <v>10</v>
      </c>
      <c r="M70" s="8">
        <f t="shared" si="46"/>
        <v>1.0000175864114447</v>
      </c>
      <c r="N70" s="8">
        <f t="shared" si="47"/>
        <v>0.01452695714079133</v>
      </c>
      <c r="O70" s="7">
        <f t="shared" si="48"/>
        <v>208.65364365187267</v>
      </c>
      <c r="P70" s="2">
        <f t="shared" si="49"/>
        <v>-208.65364365187267</v>
      </c>
      <c r="Q70" s="7">
        <f t="shared" si="50"/>
        <v>1380.251858123556</v>
      </c>
      <c r="R70" s="7">
        <f t="shared" si="51"/>
        <v>208.6683360826448</v>
      </c>
      <c r="S70" s="7">
        <f t="shared" si="52"/>
        <v>119.32007857169644</v>
      </c>
      <c r="T70" s="16">
        <f t="shared" si="53"/>
        <v>5714717.112614166</v>
      </c>
      <c r="U70" s="16">
        <f t="shared" si="54"/>
        <v>641072.7444466918</v>
      </c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</row>
    <row r="71" spans="1:32" ht="15">
      <c r="A71" s="51">
        <v>1430</v>
      </c>
      <c r="B71" s="51">
        <v>32.23013313872009</v>
      </c>
      <c r="C71" s="51">
        <v>118.82654816187193</v>
      </c>
      <c r="D71" s="7">
        <f t="shared" si="37"/>
        <v>1388.749471032796</v>
      </c>
      <c r="E71" s="7">
        <f t="shared" si="38"/>
        <v>1367.949471032796</v>
      </c>
      <c r="F71" s="5">
        <f t="shared" si="39"/>
        <v>-104.72409787236467</v>
      </c>
      <c r="G71" s="5">
        <f t="shared" si="40"/>
        <v>186.55572596911742</v>
      </c>
      <c r="H71" s="5">
        <f t="shared" si="41"/>
        <v>2.4970000000043306</v>
      </c>
      <c r="I71" s="7">
        <f t="shared" si="42"/>
        <v>8.497612909239896</v>
      </c>
      <c r="J71" s="7">
        <f t="shared" si="43"/>
        <v>-2.54171203817517</v>
      </c>
      <c r="K71" s="7">
        <f t="shared" si="44"/>
        <v>4.618279277315055</v>
      </c>
      <c r="L71" s="7">
        <f t="shared" si="45"/>
        <v>10</v>
      </c>
      <c r="M71" s="8">
        <f t="shared" si="46"/>
        <v>1.0000175864114447</v>
      </c>
      <c r="N71" s="8">
        <f t="shared" si="47"/>
        <v>0.01452695714079133</v>
      </c>
      <c r="O71" s="7">
        <f t="shared" si="48"/>
        <v>213.9240468468863</v>
      </c>
      <c r="P71" s="2">
        <f t="shared" si="49"/>
        <v>-213.9240468468863</v>
      </c>
      <c r="Q71" s="7">
        <f t="shared" si="50"/>
        <v>1388.749471032796</v>
      </c>
      <c r="R71" s="7">
        <f t="shared" si="51"/>
        <v>213.9396540313297</v>
      </c>
      <c r="S71" s="7">
        <f t="shared" si="52"/>
        <v>119.30791903062651</v>
      </c>
      <c r="T71" s="16">
        <f t="shared" si="53"/>
        <v>5714714.570902128</v>
      </c>
      <c r="U71" s="16">
        <f t="shared" si="54"/>
        <v>641077.3627259692</v>
      </c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</row>
    <row r="72" spans="1:32" ht="15">
      <c r="A72" s="51">
        <v>1440</v>
      </c>
      <c r="B72" s="51">
        <v>33.06346647102198</v>
      </c>
      <c r="C72" s="51">
        <v>118.82647129808268</v>
      </c>
      <c r="D72" s="7">
        <f t="shared" si="37"/>
        <v>1397.1695168835513</v>
      </c>
      <c r="E72" s="7">
        <f t="shared" si="38"/>
        <v>1376.3695168835513</v>
      </c>
      <c r="F72" s="5">
        <f t="shared" si="39"/>
        <v>-107.3251240138232</v>
      </c>
      <c r="G72" s="5">
        <f t="shared" si="40"/>
        <v>191.28179406069097</v>
      </c>
      <c r="H72" s="5">
        <f t="shared" si="41"/>
        <v>2.4970000000043306</v>
      </c>
      <c r="I72" s="7">
        <f t="shared" si="42"/>
        <v>8.420045850755356</v>
      </c>
      <c r="J72" s="7">
        <f t="shared" si="43"/>
        <v>-2.6010261414585267</v>
      </c>
      <c r="K72" s="7">
        <f t="shared" si="44"/>
        <v>4.726068091573548</v>
      </c>
      <c r="L72" s="7">
        <f t="shared" si="45"/>
        <v>10</v>
      </c>
      <c r="M72" s="8">
        <f t="shared" si="46"/>
        <v>1.0000175864114447</v>
      </c>
      <c r="N72" s="8">
        <f t="shared" si="47"/>
        <v>0.01452695714079133</v>
      </c>
      <c r="O72" s="7">
        <f t="shared" si="48"/>
        <v>219.31745494493333</v>
      </c>
      <c r="P72" s="2">
        <f t="shared" si="49"/>
        <v>-219.31745494493333</v>
      </c>
      <c r="Q72" s="7">
        <f t="shared" si="50"/>
        <v>1397.1695168835513</v>
      </c>
      <c r="R72" s="7">
        <f t="shared" si="51"/>
        <v>219.3340078137887</v>
      </c>
      <c r="S72" s="7">
        <f t="shared" si="52"/>
        <v>119.29607885437058</v>
      </c>
      <c r="T72" s="16">
        <f t="shared" si="53"/>
        <v>5714711.969875986</v>
      </c>
      <c r="U72" s="16">
        <f t="shared" si="54"/>
        <v>641082.0887940607</v>
      </c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</row>
    <row r="73" spans="1:32" ht="15">
      <c r="A73" s="51">
        <v>1450</v>
      </c>
      <c r="B73" s="51">
        <v>33.89679980336895</v>
      </c>
      <c r="C73" s="51">
        <v>118.82639779407889</v>
      </c>
      <c r="D73" s="7">
        <f t="shared" si="37"/>
        <v>1405.5102145317755</v>
      </c>
      <c r="E73" s="7">
        <f t="shared" si="38"/>
        <v>1384.7102145317756</v>
      </c>
      <c r="F73" s="5">
        <f t="shared" si="39"/>
        <v>-109.98491404752004</v>
      </c>
      <c r="G73" s="5">
        <f t="shared" si="40"/>
        <v>196.1146512322942</v>
      </c>
      <c r="H73" s="5">
        <f t="shared" si="41"/>
        <v>2.497000000003033</v>
      </c>
      <c r="I73" s="7">
        <f t="shared" si="42"/>
        <v>8.340697648224216</v>
      </c>
      <c r="J73" s="7">
        <f t="shared" si="43"/>
        <v>-2.6597900336968334</v>
      </c>
      <c r="K73" s="7">
        <f t="shared" si="44"/>
        <v>4.832857171603234</v>
      </c>
      <c r="L73" s="7">
        <f t="shared" si="45"/>
        <v>10</v>
      </c>
      <c r="M73" s="8">
        <f t="shared" si="46"/>
        <v>1.0000175864114447</v>
      </c>
      <c r="N73" s="8">
        <f t="shared" si="47"/>
        <v>0.01452695714078378</v>
      </c>
      <c r="O73" s="7">
        <f t="shared" si="48"/>
        <v>224.83272704525194</v>
      </c>
      <c r="P73" s="2">
        <f t="shared" si="49"/>
        <v>-224.83272704525194</v>
      </c>
      <c r="Q73" s="7">
        <f t="shared" si="50"/>
        <v>1405.5102145317755</v>
      </c>
      <c r="R73" s="7">
        <f t="shared" si="51"/>
        <v>224.85025627293547</v>
      </c>
      <c r="S73" s="7">
        <f t="shared" si="52"/>
        <v>119.28455681802134</v>
      </c>
      <c r="T73" s="16">
        <f t="shared" si="53"/>
        <v>5714709.310085952</v>
      </c>
      <c r="U73" s="16">
        <f t="shared" si="54"/>
        <v>641086.9216512323</v>
      </c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</row>
    <row r="74" spans="1:32" ht="15">
      <c r="A74" s="51">
        <v>1460</v>
      </c>
      <c r="B74" s="51">
        <v>34.73013313575772</v>
      </c>
      <c r="C74" s="51">
        <v>118.826327405142</v>
      </c>
      <c r="D74" s="7">
        <f t="shared" si="37"/>
        <v>1413.769799618435</v>
      </c>
      <c r="E74" s="7">
        <f t="shared" si="38"/>
        <v>1392.969799618435</v>
      </c>
      <c r="F74" s="5">
        <f t="shared" si="39"/>
        <v>-112.70290533172285</v>
      </c>
      <c r="G74" s="5">
        <f t="shared" si="40"/>
        <v>201.0532751599479</v>
      </c>
      <c r="H74" s="5">
        <f t="shared" si="41"/>
        <v>2.4970000000043306</v>
      </c>
      <c r="I74" s="7">
        <f t="shared" si="42"/>
        <v>8.259585086659412</v>
      </c>
      <c r="J74" s="7">
        <f t="shared" si="43"/>
        <v>-2.7179912842028147</v>
      </c>
      <c r="K74" s="7">
        <f t="shared" si="44"/>
        <v>4.938623927653707</v>
      </c>
      <c r="L74" s="7">
        <f t="shared" si="45"/>
        <v>10</v>
      </c>
      <c r="M74" s="8">
        <f t="shared" si="46"/>
        <v>1.0000175864114447</v>
      </c>
      <c r="N74" s="8">
        <f t="shared" si="47"/>
        <v>0.01452695714079133</v>
      </c>
      <c r="O74" s="7">
        <f t="shared" si="48"/>
        <v>230.46869646843916</v>
      </c>
      <c r="P74" s="2">
        <f t="shared" si="49"/>
        <v>-230.46869646843916</v>
      </c>
      <c r="Q74" s="7">
        <f t="shared" si="50"/>
        <v>1413.769799618435</v>
      </c>
      <c r="R74" s="7">
        <f t="shared" si="51"/>
        <v>230.4872324506349</v>
      </c>
      <c r="S74" s="7">
        <f t="shared" si="52"/>
        <v>119.27335062218364</v>
      </c>
      <c r="T74" s="16">
        <f t="shared" si="53"/>
        <v>5714706.592094668</v>
      </c>
      <c r="U74" s="16">
        <f t="shared" si="54"/>
        <v>641091.8602751599</v>
      </c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</row>
    <row r="75" spans="1:32" ht="15">
      <c r="A75" s="51">
        <v>1470</v>
      </c>
      <c r="B75" s="51">
        <v>35.56346646818532</v>
      </c>
      <c r="C75" s="51">
        <v>118.82625990939677</v>
      </c>
      <c r="D75" s="7">
        <f t="shared" si="37"/>
        <v>1421.9465249427346</v>
      </c>
      <c r="E75" s="7">
        <f t="shared" si="38"/>
        <v>1401.1465249427347</v>
      </c>
      <c r="F75" s="5">
        <f t="shared" si="39"/>
        <v>-115.4785229130311</v>
      </c>
      <c r="G75" s="5">
        <f t="shared" si="40"/>
        <v>206.09662114618095</v>
      </c>
      <c r="H75" s="5">
        <f t="shared" si="41"/>
        <v>2.497000000003033</v>
      </c>
      <c r="I75" s="7">
        <f t="shared" si="42"/>
        <v>8.176725324299595</v>
      </c>
      <c r="J75" s="7">
        <f t="shared" si="43"/>
        <v>-2.775617581308259</v>
      </c>
      <c r="K75" s="7">
        <f t="shared" si="44"/>
        <v>5.043345986233045</v>
      </c>
      <c r="L75" s="7">
        <f t="shared" si="45"/>
        <v>10</v>
      </c>
      <c r="M75" s="8">
        <f t="shared" si="46"/>
        <v>1.0000175864114447</v>
      </c>
      <c r="N75" s="8">
        <f t="shared" si="47"/>
        <v>0.01452695714078378</v>
      </c>
      <c r="O75" s="7">
        <f t="shared" si="48"/>
        <v>236.2241710032454</v>
      </c>
      <c r="P75" s="2">
        <f t="shared" si="49"/>
        <v>-236.2241710032454</v>
      </c>
      <c r="Q75" s="7">
        <f t="shared" si="50"/>
        <v>1421.9465249427346</v>
      </c>
      <c r="R75" s="7">
        <f t="shared" si="51"/>
        <v>236.243743836843</v>
      </c>
      <c r="S75" s="7">
        <f t="shared" si="52"/>
        <v>119.26245703911121</v>
      </c>
      <c r="T75" s="16">
        <f t="shared" si="53"/>
        <v>5714703.816477087</v>
      </c>
      <c r="U75" s="16">
        <f t="shared" si="54"/>
        <v>641096.9036211462</v>
      </c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</row>
    <row r="76" spans="1:32" ht="15">
      <c r="A76" s="51">
        <v>1480</v>
      </c>
      <c r="B76" s="51">
        <v>36.396799800649035</v>
      </c>
      <c r="C76" s="51">
        <v>118.82619510519396</v>
      </c>
      <c r="D76" s="7">
        <f t="shared" si="37"/>
        <v>1430.0386608317142</v>
      </c>
      <c r="E76" s="7">
        <f t="shared" si="38"/>
        <v>1409.2386608317142</v>
      </c>
      <c r="F76" s="5">
        <f t="shared" si="39"/>
        <v>-118.31117964799948</v>
      </c>
      <c r="G76" s="5">
        <f t="shared" si="40"/>
        <v>211.24362234102153</v>
      </c>
      <c r="H76" s="5">
        <f t="shared" si="41"/>
        <v>2.497000000001735</v>
      </c>
      <c r="I76" s="7">
        <f t="shared" si="42"/>
        <v>8.092135888979529</v>
      </c>
      <c r="J76" s="7">
        <f t="shared" si="43"/>
        <v>-2.832656734968381</v>
      </c>
      <c r="K76" s="7">
        <f t="shared" si="44"/>
        <v>5.1470011948405965</v>
      </c>
      <c r="L76" s="7">
        <f t="shared" si="45"/>
        <v>10</v>
      </c>
      <c r="M76" s="8">
        <f t="shared" si="46"/>
        <v>1.0000175864114447</v>
      </c>
      <c r="N76" s="8">
        <f t="shared" si="47"/>
        <v>0.014526957140776231</v>
      </c>
      <c r="O76" s="7">
        <f t="shared" si="48"/>
        <v>242.0979331587704</v>
      </c>
      <c r="P76" s="2">
        <f t="shared" si="49"/>
        <v>-242.0979331587704</v>
      </c>
      <c r="Q76" s="7">
        <f t="shared" si="50"/>
        <v>1430.0386608317142</v>
      </c>
      <c r="R76" s="7">
        <f t="shared" si="51"/>
        <v>242.11857262394668</v>
      </c>
      <c r="S76" s="7">
        <f t="shared" si="52"/>
        <v>119.25187204588688</v>
      </c>
      <c r="T76" s="16">
        <f t="shared" si="53"/>
        <v>5714700.983820352</v>
      </c>
      <c r="U76" s="16">
        <f t="shared" si="54"/>
        <v>641102.0506223411</v>
      </c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</row>
    <row r="77" spans="1:32" ht="15">
      <c r="A77" s="51">
        <v>1490</v>
      </c>
      <c r="B77" s="51">
        <v>37.230133133146396</v>
      </c>
      <c r="C77" s="51">
        <v>118.82613280884478</v>
      </c>
      <c r="D77" s="7">
        <f t="shared" si="37"/>
        <v>1438.0444955061366</v>
      </c>
      <c r="E77" s="7">
        <f t="shared" si="38"/>
        <v>1417.2444955061367</v>
      </c>
      <c r="F77" s="5">
        <f t="shared" si="39"/>
        <v>-121.20027632733994</v>
      </c>
      <c r="G77" s="5">
        <f t="shared" si="40"/>
        <v>216.49318996767457</v>
      </c>
      <c r="H77" s="5">
        <f t="shared" si="41"/>
        <v>2.4970000000043306</v>
      </c>
      <c r="I77" s="7">
        <f t="shared" si="42"/>
        <v>8.005834674422342</v>
      </c>
      <c r="J77" s="7">
        <f t="shared" si="43"/>
        <v>-2.889096679340455</v>
      </c>
      <c r="K77" s="7">
        <f t="shared" si="44"/>
        <v>5.249567626653038</v>
      </c>
      <c r="L77" s="7">
        <f t="shared" si="45"/>
        <v>10</v>
      </c>
      <c r="M77" s="8">
        <f t="shared" si="46"/>
        <v>1.0000175864114447</v>
      </c>
      <c r="N77" s="8">
        <f t="shared" si="47"/>
        <v>0.01452695714079133</v>
      </c>
      <c r="O77" s="7">
        <f t="shared" si="48"/>
        <v>248.08874042200654</v>
      </c>
      <c r="P77" s="2">
        <f t="shared" si="49"/>
        <v>-248.08874042200654</v>
      </c>
      <c r="Q77" s="7">
        <f t="shared" si="50"/>
        <v>1438.0444955061366</v>
      </c>
      <c r="R77" s="7">
        <f t="shared" si="51"/>
        <v>248.1104759662582</v>
      </c>
      <c r="S77" s="7">
        <f t="shared" si="52"/>
        <v>119.2415909451901</v>
      </c>
      <c r="T77" s="16">
        <f t="shared" si="53"/>
        <v>5714698.094723673</v>
      </c>
      <c r="U77" s="16">
        <f t="shared" si="54"/>
        <v>641107.3001899677</v>
      </c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</row>
    <row r="78" spans="1:32" ht="15">
      <c r="A78" s="51">
        <v>1500</v>
      </c>
      <c r="B78" s="51">
        <v>38.06346646567517</v>
      </c>
      <c r="C78" s="51">
        <v>118.8260728526527</v>
      </c>
      <c r="D78" s="7">
        <f t="shared" si="37"/>
        <v>1445.962335442591</v>
      </c>
      <c r="E78" s="7">
        <f t="shared" si="38"/>
        <v>1425.162335442591</v>
      </c>
      <c r="F78" s="5">
        <f t="shared" si="39"/>
        <v>-124.14520180267611</v>
      </c>
      <c r="G78" s="5">
        <f t="shared" si="40"/>
        <v>221.84421355283726</v>
      </c>
      <c r="H78" s="5">
        <f t="shared" si="41"/>
        <v>2.497000000003033</v>
      </c>
      <c r="I78" s="7">
        <f t="shared" si="42"/>
        <v>7.917839936454338</v>
      </c>
      <c r="J78" s="7">
        <f t="shared" si="43"/>
        <v>-2.944925475336181</v>
      </c>
      <c r="K78" s="7">
        <f t="shared" si="44"/>
        <v>5.351023585162703</v>
      </c>
      <c r="L78" s="7">
        <f t="shared" si="45"/>
        <v>10</v>
      </c>
      <c r="M78" s="8">
        <f t="shared" si="46"/>
        <v>1.0000175864114447</v>
      </c>
      <c r="N78" s="8">
        <f t="shared" si="47"/>
        <v>0.01452695714078378</v>
      </c>
      <c r="O78" s="7">
        <f t="shared" si="48"/>
        <v>254.19532552067517</v>
      </c>
      <c r="P78" s="2">
        <f t="shared" si="49"/>
        <v>-254.19532552067517</v>
      </c>
      <c r="Q78" s="7">
        <f t="shared" si="50"/>
        <v>1445.962335442591</v>
      </c>
      <c r="R78" s="7">
        <f t="shared" si="51"/>
        <v>254.2181862446195</v>
      </c>
      <c r="S78" s="7">
        <f t="shared" si="52"/>
        <v>119.23160847429064</v>
      </c>
      <c r="T78" s="16">
        <f t="shared" si="53"/>
        <v>5714695.149798198</v>
      </c>
      <c r="U78" s="16">
        <f t="shared" si="54"/>
        <v>641112.6512135529</v>
      </c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</row>
    <row r="79" spans="1:32" ht="15">
      <c r="A79" s="51">
        <v>1510</v>
      </c>
      <c r="B79" s="51">
        <v>38.89679979823328</v>
      </c>
      <c r="C79" s="51">
        <v>118.82601508319824</v>
      </c>
      <c r="D79" s="7">
        <f t="shared" si="37"/>
        <v>1453.7905057317341</v>
      </c>
      <c r="E79" s="7">
        <f t="shared" si="38"/>
        <v>1432.9905057317342</v>
      </c>
      <c r="F79" s="5">
        <f t="shared" si="39"/>
        <v>-127.14533311582335</v>
      </c>
      <c r="G79" s="5">
        <f t="shared" si="40"/>
        <v>227.2955611616044</v>
      </c>
      <c r="H79" s="5">
        <f t="shared" si="41"/>
        <v>2.497000000003033</v>
      </c>
      <c r="I79" s="7">
        <f t="shared" si="42"/>
        <v>7.828170289143234</v>
      </c>
      <c r="J79" s="7">
        <f t="shared" si="43"/>
        <v>-3.00013131314723</v>
      </c>
      <c r="K79" s="7">
        <f t="shared" si="44"/>
        <v>5.451347608767156</v>
      </c>
      <c r="L79" s="7">
        <f t="shared" si="45"/>
        <v>10</v>
      </c>
      <c r="M79" s="8">
        <f t="shared" si="46"/>
        <v>1.0000175864114447</v>
      </c>
      <c r="N79" s="8">
        <f t="shared" si="47"/>
        <v>0.01452695714078378</v>
      </c>
      <c r="O79" s="7">
        <f t="shared" si="48"/>
        <v>260.4163966913007</v>
      </c>
      <c r="P79" s="2">
        <f t="shared" si="49"/>
        <v>-260.4163966913007</v>
      </c>
      <c r="Q79" s="7">
        <f t="shared" si="50"/>
        <v>1453.7905057317341</v>
      </c>
      <c r="R79" s="7">
        <f t="shared" si="51"/>
        <v>260.4404113360719</v>
      </c>
      <c r="S79" s="7">
        <f t="shared" si="52"/>
        <v>119.22191890296853</v>
      </c>
      <c r="T79" s="16">
        <f t="shared" si="53"/>
        <v>5714692.149666884</v>
      </c>
      <c r="U79" s="16">
        <f t="shared" si="54"/>
        <v>641118.1025611616</v>
      </c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</row>
    <row r="80" spans="1:32" ht="15">
      <c r="A80" s="51">
        <v>1520</v>
      </c>
      <c r="B80" s="51">
        <v>39.73013313081886</v>
      </c>
      <c r="C80" s="51">
        <v>118.82595935983957</v>
      </c>
      <c r="D80" s="7">
        <f t="shared" si="37"/>
        <v>1461.5273504325946</v>
      </c>
      <c r="E80" s="7">
        <f t="shared" si="38"/>
        <v>1440.7273504325947</v>
      </c>
      <c r="F80" s="5">
        <f t="shared" si="39"/>
        <v>-130.2000356305668</v>
      </c>
      <c r="G80" s="5">
        <f t="shared" si="40"/>
        <v>232.84607963691352</v>
      </c>
      <c r="H80" s="5">
        <f t="shared" si="41"/>
        <v>2.497000000001735</v>
      </c>
      <c r="I80" s="7">
        <f t="shared" si="42"/>
        <v>7.7368447008606145</v>
      </c>
      <c r="J80" s="7">
        <f t="shared" si="43"/>
        <v>-3.054702514743448</v>
      </c>
      <c r="K80" s="7">
        <f t="shared" si="44"/>
        <v>5.550518475309117</v>
      </c>
      <c r="L80" s="7">
        <f t="shared" si="45"/>
        <v>10</v>
      </c>
      <c r="M80" s="8">
        <f t="shared" si="46"/>
        <v>1.0000175864114447</v>
      </c>
      <c r="N80" s="8">
        <f t="shared" si="47"/>
        <v>0.014526957140776231</v>
      </c>
      <c r="O80" s="7">
        <f t="shared" si="48"/>
        <v>266.75063795246496</v>
      </c>
      <c r="P80" s="2">
        <f t="shared" si="49"/>
        <v>-266.75063795246496</v>
      </c>
      <c r="Q80" s="7">
        <f t="shared" si="50"/>
        <v>1461.5273504325946</v>
      </c>
      <c r="R80" s="7">
        <f t="shared" si="51"/>
        <v>266.77583488854594</v>
      </c>
      <c r="S80" s="7">
        <f t="shared" si="52"/>
        <v>119.2125161210955</v>
      </c>
      <c r="T80" s="16">
        <f t="shared" si="53"/>
        <v>5714689.094964369</v>
      </c>
      <c r="U80" s="16">
        <f t="shared" si="54"/>
        <v>641123.653079637</v>
      </c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</row>
    <row r="81" spans="1:32" ht="15">
      <c r="A81" s="51">
        <v>1530</v>
      </c>
      <c r="B81" s="51">
        <v>40.56346646343015</v>
      </c>
      <c r="C81" s="51">
        <v>118.82590555339763</v>
      </c>
      <c r="D81" s="7">
        <f t="shared" si="37"/>
        <v>1469.171232922864</v>
      </c>
      <c r="E81" s="7">
        <f t="shared" si="38"/>
        <v>1448.371232922864</v>
      </c>
      <c r="F81" s="5">
        <f t="shared" si="39"/>
        <v>-133.30866316690998</v>
      </c>
      <c r="G81" s="5">
        <f t="shared" si="40"/>
        <v>238.4945948434792</v>
      </c>
      <c r="H81" s="5">
        <f t="shared" si="41"/>
        <v>2.497000000003033</v>
      </c>
      <c r="I81" s="7">
        <f t="shared" si="42"/>
        <v>7.643882490269439</v>
      </c>
      <c r="J81" s="7">
        <f t="shared" si="43"/>
        <v>-3.1086275363431786</v>
      </c>
      <c r="K81" s="7">
        <f t="shared" si="44"/>
        <v>5.648515206565705</v>
      </c>
      <c r="L81" s="7">
        <f t="shared" si="45"/>
        <v>10</v>
      </c>
      <c r="M81" s="8">
        <f t="shared" si="46"/>
        <v>1.0000175864114447</v>
      </c>
      <c r="N81" s="8">
        <f t="shared" si="47"/>
        <v>0.01452695714078378</v>
      </c>
      <c r="O81" s="7">
        <f t="shared" si="48"/>
        <v>273.1967093831851</v>
      </c>
      <c r="P81" s="2">
        <f t="shared" si="49"/>
        <v>-273.1967093831851</v>
      </c>
      <c r="Q81" s="7">
        <f t="shared" si="50"/>
        <v>1469.171232922864</v>
      </c>
      <c r="R81" s="7">
        <f t="shared" si="51"/>
        <v>273.22311660052475</v>
      </c>
      <c r="S81" s="7">
        <f t="shared" si="52"/>
        <v>119.20339371662698</v>
      </c>
      <c r="T81" s="16">
        <f t="shared" si="53"/>
        <v>5714685.986336833</v>
      </c>
      <c r="U81" s="16">
        <f t="shared" si="54"/>
        <v>641129.3015948435</v>
      </c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</row>
    <row r="82" spans="1:32" ht="15">
      <c r="A82" s="51">
        <v>1540</v>
      </c>
      <c r="B82" s="51">
        <v>41.39679979606557</v>
      </c>
      <c r="C82" s="51">
        <v>118.8258535450003</v>
      </c>
      <c r="D82" s="7">
        <f t="shared" si="37"/>
        <v>1476.7205362451014</v>
      </c>
      <c r="E82" s="7">
        <f t="shared" si="38"/>
        <v>1455.9205362451014</v>
      </c>
      <c r="F82" s="5">
        <f t="shared" si="39"/>
        <v>-136.47055813776518</v>
      </c>
      <c r="G82" s="5">
        <f t="shared" si="40"/>
        <v>244.23991191616528</v>
      </c>
      <c r="H82" s="5">
        <f t="shared" si="41"/>
        <v>2.497000000001735</v>
      </c>
      <c r="I82" s="7">
        <f t="shared" si="42"/>
        <v>7.549303322237439</v>
      </c>
      <c r="J82" s="7">
        <f t="shared" si="43"/>
        <v>-3.1618949708551893</v>
      </c>
      <c r="K82" s="7">
        <f t="shared" si="44"/>
        <v>5.745317072686085</v>
      </c>
      <c r="L82" s="7">
        <f t="shared" si="45"/>
        <v>10</v>
      </c>
      <c r="M82" s="8">
        <f t="shared" si="46"/>
        <v>1.0000175864114447</v>
      </c>
      <c r="N82" s="8">
        <f t="shared" si="47"/>
        <v>0.014526957140776231</v>
      </c>
      <c r="O82" s="7">
        <f t="shared" si="48"/>
        <v>279.7532474063553</v>
      </c>
      <c r="P82" s="2">
        <f t="shared" si="49"/>
        <v>-279.7532474063553</v>
      </c>
      <c r="Q82" s="7">
        <f t="shared" si="50"/>
        <v>1476.7205362451014</v>
      </c>
      <c r="R82" s="7">
        <f t="shared" si="51"/>
        <v>279.7808925056343</v>
      </c>
      <c r="S82" s="7">
        <f t="shared" si="52"/>
        <v>119.19454504475141</v>
      </c>
      <c r="T82" s="16">
        <f t="shared" si="53"/>
        <v>5714682.824441862</v>
      </c>
      <c r="U82" s="16">
        <f t="shared" si="54"/>
        <v>641135.0469119162</v>
      </c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</row>
    <row r="83" spans="1:32" ht="15">
      <c r="A83" s="51">
        <v>1550</v>
      </c>
      <c r="B83" s="51">
        <v>42.23013312872366</v>
      </c>
      <c r="C83" s="51">
        <v>118.82580322506313</v>
      </c>
      <c r="D83" s="7">
        <f t="shared" si="37"/>
        <v>1484.1736634487786</v>
      </c>
      <c r="E83" s="7">
        <f t="shared" si="38"/>
        <v>1463.3736634487786</v>
      </c>
      <c r="F83" s="5">
        <f t="shared" si="39"/>
        <v>-139.68505168805686</v>
      </c>
      <c r="G83" s="5">
        <f t="shared" si="40"/>
        <v>250.08081551274188</v>
      </c>
      <c r="H83" s="5">
        <f t="shared" si="41"/>
        <v>2.497000000001735</v>
      </c>
      <c r="I83" s="7">
        <f t="shared" si="42"/>
        <v>7.453127203677291</v>
      </c>
      <c r="J83" s="7">
        <f t="shared" si="43"/>
        <v>-3.214493550291688</v>
      </c>
      <c r="K83" s="7">
        <f t="shared" si="44"/>
        <v>5.840903596576597</v>
      </c>
      <c r="L83" s="7">
        <f t="shared" si="45"/>
        <v>10</v>
      </c>
      <c r="M83" s="8">
        <f t="shared" si="46"/>
        <v>1.0000175864114447</v>
      </c>
      <c r="N83" s="8">
        <f t="shared" si="47"/>
        <v>0.014526957140776231</v>
      </c>
      <c r="O83" s="7">
        <f t="shared" si="48"/>
        <v>286.41886507719244</v>
      </c>
      <c r="P83" s="2">
        <f t="shared" si="49"/>
        <v>-286.41886507719244</v>
      </c>
      <c r="Q83" s="7">
        <f t="shared" si="50"/>
        <v>1484.1736634487786</v>
      </c>
      <c r="R83" s="7">
        <f t="shared" si="51"/>
        <v>286.4477752621115</v>
      </c>
      <c r="S83" s="7">
        <f t="shared" si="52"/>
        <v>119.18596328892812</v>
      </c>
      <c r="T83" s="16">
        <f t="shared" si="53"/>
        <v>5714679.609948312</v>
      </c>
      <c r="U83" s="16">
        <f t="shared" si="54"/>
        <v>641140.8878155127</v>
      </c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</row>
    <row r="84" spans="1:32" ht="15">
      <c r="A84" s="51">
        <v>1560</v>
      </c>
      <c r="B84" s="51">
        <v>43.06346646140304</v>
      </c>
      <c r="C84" s="51">
        <v>118.82575449238826</v>
      </c>
      <c r="D84" s="7">
        <f t="shared" si="37"/>
        <v>1491.529037928093</v>
      </c>
      <c r="E84" s="7">
        <f t="shared" si="38"/>
        <v>1470.729037928093</v>
      </c>
      <c r="F84" s="5">
        <f t="shared" si="39"/>
        <v>-142.95146383620877</v>
      </c>
      <c r="G84" s="5">
        <f t="shared" si="40"/>
        <v>256.01607007097425</v>
      </c>
      <c r="H84" s="5">
        <f t="shared" si="41"/>
        <v>2.497000000001735</v>
      </c>
      <c r="I84" s="7">
        <f t="shared" si="42"/>
        <v>7.355374479314433</v>
      </c>
      <c r="J84" s="7">
        <f t="shared" si="43"/>
        <v>-3.2664121481519075</v>
      </c>
      <c r="K84" s="7">
        <f t="shared" si="44"/>
        <v>5.935254558232389</v>
      </c>
      <c r="L84" s="7">
        <f t="shared" si="45"/>
        <v>10</v>
      </c>
      <c r="M84" s="8">
        <f t="shared" si="46"/>
        <v>1.0000175864114447</v>
      </c>
      <c r="N84" s="8">
        <f t="shared" si="47"/>
        <v>0.014526957140776231</v>
      </c>
      <c r="O84" s="7">
        <f t="shared" si="48"/>
        <v>293.192152376625</v>
      </c>
      <c r="P84" s="2">
        <f t="shared" si="49"/>
        <v>-293.192152376625</v>
      </c>
      <c r="Q84" s="7">
        <f t="shared" si="50"/>
        <v>1491.529037928093</v>
      </c>
      <c r="R84" s="7">
        <f t="shared" si="51"/>
        <v>293.22235444710026</v>
      </c>
      <c r="S84" s="7">
        <f t="shared" si="52"/>
        <v>119.17764151451902</v>
      </c>
      <c r="T84" s="16">
        <f t="shared" si="53"/>
        <v>5714676.343536164</v>
      </c>
      <c r="U84" s="16">
        <f t="shared" si="54"/>
        <v>641146.823070071</v>
      </c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</row>
    <row r="85" spans="1:32" ht="15">
      <c r="A85" s="51">
        <v>1570</v>
      </c>
      <c r="B85" s="51">
        <v>43.89679979410246</v>
      </c>
      <c r="C85" s="51">
        <v>118.82570725336616</v>
      </c>
      <c r="D85" s="7">
        <f t="shared" si="37"/>
        <v>1498.7851037554765</v>
      </c>
      <c r="E85" s="7">
        <f t="shared" si="38"/>
        <v>1477.9851037554765</v>
      </c>
      <c r="F85" s="5">
        <f t="shared" si="39"/>
        <v>-146.26910361798454</v>
      </c>
      <c r="G85" s="5">
        <f t="shared" si="40"/>
        <v>262.0444200699889</v>
      </c>
      <c r="H85" s="5">
        <f t="shared" si="41"/>
        <v>2.497000000001735</v>
      </c>
      <c r="I85" s="7">
        <f t="shared" si="42"/>
        <v>7.256065827383415</v>
      </c>
      <c r="J85" s="7">
        <f t="shared" si="43"/>
        <v>-3.317639781775761</v>
      </c>
      <c r="K85" s="7">
        <f t="shared" si="44"/>
        <v>6.02834999901468</v>
      </c>
      <c r="L85" s="7">
        <f t="shared" si="45"/>
        <v>10</v>
      </c>
      <c r="M85" s="8">
        <f t="shared" si="46"/>
        <v>1.0000175864114447</v>
      </c>
      <c r="N85" s="8">
        <f t="shared" si="47"/>
        <v>0.014526957140776231</v>
      </c>
      <c r="O85" s="7">
        <f t="shared" si="48"/>
        <v>300.0716765095635</v>
      </c>
      <c r="P85" s="2">
        <f t="shared" si="49"/>
        <v>-300.0716765095635</v>
      </c>
      <c r="Q85" s="7">
        <f t="shared" si="50"/>
        <v>1498.7851037554765</v>
      </c>
      <c r="R85" s="7">
        <f t="shared" si="51"/>
        <v>300.10319685572415</v>
      </c>
      <c r="S85" s="7">
        <f t="shared" si="52"/>
        <v>119.16957271568924</v>
      </c>
      <c r="T85" s="16">
        <f t="shared" si="53"/>
        <v>5714673.025896382</v>
      </c>
      <c r="U85" s="16">
        <f t="shared" si="54"/>
        <v>641152.85142007</v>
      </c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</row>
    <row r="86" spans="1:32" ht="15">
      <c r="A86" s="51">
        <v>1580</v>
      </c>
      <c r="B86" s="51">
        <v>44.730133126820775</v>
      </c>
      <c r="C86" s="51">
        <v>118.82566142126618</v>
      </c>
      <c r="D86" s="7">
        <f t="shared" si="37"/>
        <v>1505.9403260107301</v>
      </c>
      <c r="E86" s="7">
        <f t="shared" si="38"/>
        <v>1485.1403260107302</v>
      </c>
      <c r="F86" s="5">
        <f t="shared" si="39"/>
        <v>-149.63726923265162</v>
      </c>
      <c r="G86" s="5">
        <f t="shared" si="40"/>
        <v>268.1645902958617</v>
      </c>
      <c r="H86" s="5">
        <f t="shared" si="41"/>
        <v>2.497000000003033</v>
      </c>
      <c r="I86" s="7">
        <f t="shared" si="42"/>
        <v>7.15522225525371</v>
      </c>
      <c r="J86" s="7">
        <f t="shared" si="43"/>
        <v>-3.3681656146670766</v>
      </c>
      <c r="K86" s="7">
        <f t="shared" si="44"/>
        <v>6.120170225872736</v>
      </c>
      <c r="L86" s="7">
        <f t="shared" si="45"/>
        <v>10</v>
      </c>
      <c r="M86" s="8">
        <f t="shared" si="46"/>
        <v>1.0000175864114447</v>
      </c>
      <c r="N86" s="8">
        <f t="shared" si="47"/>
        <v>0.01452695714078378</v>
      </c>
      <c r="O86" s="7">
        <f t="shared" si="48"/>
        <v>307.055982207988</v>
      </c>
      <c r="P86" s="2">
        <f t="shared" si="49"/>
        <v>-307.055982207988</v>
      </c>
      <c r="Q86" s="7">
        <f t="shared" si="50"/>
        <v>1505.9403260107301</v>
      </c>
      <c r="R86" s="7">
        <f t="shared" si="51"/>
        <v>307.0888468048822</v>
      </c>
      <c r="S86" s="7">
        <f t="shared" si="52"/>
        <v>119.16174985621267</v>
      </c>
      <c r="T86" s="16">
        <f t="shared" si="53"/>
        <v>5714669.6577307675</v>
      </c>
      <c r="U86" s="16">
        <f t="shared" si="54"/>
        <v>641158.9715902959</v>
      </c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</row>
    <row r="87" spans="1:32" ht="15">
      <c r="A87" s="51">
        <v>1590</v>
      </c>
      <c r="B87" s="51">
        <v>45.56346645955688</v>
      </c>
      <c r="C87" s="51">
        <v>118.82561691560504</v>
      </c>
      <c r="D87" s="7">
        <f t="shared" si="37"/>
        <v>1512.993191105716</v>
      </c>
      <c r="E87" s="7">
        <f t="shared" si="38"/>
        <v>1492.193191105716</v>
      </c>
      <c r="F87" s="5">
        <f t="shared" si="39"/>
        <v>-153.05524819143753</v>
      </c>
      <c r="G87" s="5">
        <f t="shared" si="40"/>
        <v>274.37528611137134</v>
      </c>
      <c r="H87" s="5">
        <f t="shared" si="41"/>
        <v>2.497000000001735</v>
      </c>
      <c r="I87" s="7">
        <f t="shared" si="42"/>
        <v>7.0528650949858935</v>
      </c>
      <c r="J87" s="7">
        <f t="shared" si="43"/>
        <v>-3.4179789587858993</v>
      </c>
      <c r="K87" s="7">
        <f t="shared" si="44"/>
        <v>6.210695815509664</v>
      </c>
      <c r="L87" s="7">
        <f t="shared" si="45"/>
        <v>10</v>
      </c>
      <c r="M87" s="8">
        <f t="shared" si="46"/>
        <v>1.0000175864114447</v>
      </c>
      <c r="N87" s="8">
        <f t="shared" si="47"/>
        <v>0.014526957140776231</v>
      </c>
      <c r="O87" s="7">
        <f t="shared" si="48"/>
        <v>314.14359203878996</v>
      </c>
      <c r="P87" s="2">
        <f t="shared" si="49"/>
        <v>-314.14359203878996</v>
      </c>
      <c r="Q87" s="7">
        <f t="shared" si="50"/>
        <v>1512.993191105716</v>
      </c>
      <c r="R87" s="7">
        <f t="shared" si="51"/>
        <v>314.1778264417134</v>
      </c>
      <c r="S87" s="7">
        <f t="shared" si="52"/>
        <v>119.15416590478128</v>
      </c>
      <c r="T87" s="16">
        <f t="shared" si="53"/>
        <v>5714666.239751808</v>
      </c>
      <c r="U87" s="16">
        <f t="shared" si="54"/>
        <v>641165.1822861114</v>
      </c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</row>
    <row r="88" spans="1:32" ht="15">
      <c r="A88" s="51">
        <v>1600</v>
      </c>
      <c r="B88" s="51">
        <v>46.39679979230978</v>
      </c>
      <c r="C88" s="51">
        <v>118.82557366158335</v>
      </c>
      <c r="D88" s="7">
        <f t="shared" si="37"/>
        <v>1519.942207104535</v>
      </c>
      <c r="E88" s="7">
        <f t="shared" si="38"/>
        <v>1499.1422071045351</v>
      </c>
      <c r="F88" s="5">
        <f t="shared" si="39"/>
        <v>-156.52231746824694</v>
      </c>
      <c r="G88" s="5">
        <f t="shared" si="40"/>
        <v>280.6751937298625</v>
      </c>
      <c r="H88" s="5">
        <f t="shared" si="41"/>
        <v>2.497000000001735</v>
      </c>
      <c r="I88" s="7">
        <f t="shared" si="42"/>
        <v>6.949015998819144</v>
      </c>
      <c r="J88" s="7">
        <f t="shared" si="43"/>
        <v>-3.467069276809405</v>
      </c>
      <c r="K88" s="7">
        <f t="shared" si="44"/>
        <v>6.299907618491135</v>
      </c>
      <c r="L88" s="7">
        <f t="shared" si="45"/>
        <v>10</v>
      </c>
      <c r="M88" s="8">
        <f t="shared" si="46"/>
        <v>1.0000175864114447</v>
      </c>
      <c r="N88" s="8">
        <f t="shared" si="47"/>
        <v>0.014526957140776231</v>
      </c>
      <c r="O88" s="7">
        <f t="shared" si="48"/>
        <v>321.3330067163032</v>
      </c>
      <c r="P88" s="2">
        <f t="shared" si="49"/>
        <v>-321.3330067163032</v>
      </c>
      <c r="Q88" s="7">
        <f t="shared" si="50"/>
        <v>1519.942207104535</v>
      </c>
      <c r="R88" s="7">
        <f t="shared" si="51"/>
        <v>321.36863605667327</v>
      </c>
      <c r="S88" s="7">
        <f t="shared" si="52"/>
        <v>119.14681386537448</v>
      </c>
      <c r="T88" s="16">
        <f t="shared" si="53"/>
        <v>5714662.772682532</v>
      </c>
      <c r="U88" s="16">
        <f t="shared" si="54"/>
        <v>641171.4821937298</v>
      </c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</row>
    <row r="89" spans="1:32" ht="15">
      <c r="A89" s="51">
        <v>1610</v>
      </c>
      <c r="B89" s="51">
        <v>47.230133125078545</v>
      </c>
      <c r="C89" s="51">
        <v>118.82553158958146</v>
      </c>
      <c r="D89" s="7">
        <f t="shared" si="37"/>
        <v>1526.785904039126</v>
      </c>
      <c r="E89" s="7">
        <f t="shared" si="38"/>
        <v>1505.9859040391261</v>
      </c>
      <c r="F89" s="5">
        <f t="shared" si="39"/>
        <v>-160.03774365260787</v>
      </c>
      <c r="G89" s="5">
        <f t="shared" si="40"/>
        <v>287.06298049315865</v>
      </c>
      <c r="H89" s="5">
        <f t="shared" si="41"/>
        <v>2.497000000001735</v>
      </c>
      <c r="I89" s="7">
        <f t="shared" si="42"/>
        <v>6.843696934591006</v>
      </c>
      <c r="J89" s="7">
        <f t="shared" si="43"/>
        <v>-3.515426184360928</v>
      </c>
      <c r="K89" s="7">
        <f t="shared" si="44"/>
        <v>6.387786763296189</v>
      </c>
      <c r="L89" s="7">
        <f t="shared" si="45"/>
        <v>10</v>
      </c>
      <c r="M89" s="8">
        <f t="shared" si="46"/>
        <v>1.0000175864114447</v>
      </c>
      <c r="N89" s="8">
        <f t="shared" si="47"/>
        <v>0.014526957140776231</v>
      </c>
      <c r="O89" s="7">
        <f t="shared" si="48"/>
        <v>328.6227054194561</v>
      </c>
      <c r="P89" s="2">
        <f t="shared" si="49"/>
        <v>-328.6227054194561</v>
      </c>
      <c r="Q89" s="7">
        <f t="shared" si="50"/>
        <v>1526.785904039126</v>
      </c>
      <c r="R89" s="7">
        <f t="shared" si="51"/>
        <v>328.659754401164</v>
      </c>
      <c r="S89" s="7">
        <f t="shared" si="52"/>
        <v>119.13968680320414</v>
      </c>
      <c r="T89" s="16">
        <f t="shared" si="53"/>
        <v>5714659.257256348</v>
      </c>
      <c r="U89" s="16">
        <f t="shared" si="54"/>
        <v>641177.8699804932</v>
      </c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</row>
    <row r="90" spans="1:32" ht="15">
      <c r="A90" s="51">
        <v>1620</v>
      </c>
      <c r="B90" s="51">
        <v>48.06346645786229</v>
      </c>
      <c r="C90" s="51">
        <v>118.82549063470772</v>
      </c>
      <c r="D90" s="7">
        <f t="shared" si="37"/>
        <v>1533.5228342202165</v>
      </c>
      <c r="E90" s="7">
        <f t="shared" si="38"/>
        <v>1512.7228342202166</v>
      </c>
      <c r="F90" s="5">
        <f t="shared" si="39"/>
        <v>-163.6007831048145</v>
      </c>
      <c r="G90" s="5">
        <f t="shared" si="40"/>
        <v>293.5372951534679</v>
      </c>
      <c r="H90" s="5">
        <f t="shared" si="41"/>
        <v>2.497000000003033</v>
      </c>
      <c r="I90" s="7">
        <f t="shared" si="42"/>
        <v>6.736930181090405</v>
      </c>
      <c r="J90" s="7">
        <f t="shared" si="43"/>
        <v>-3.563039452206618</v>
      </c>
      <c r="K90" s="7">
        <f t="shared" si="44"/>
        <v>6.474314660309239</v>
      </c>
      <c r="L90" s="7">
        <f t="shared" si="45"/>
        <v>10</v>
      </c>
      <c r="M90" s="8">
        <f t="shared" si="46"/>
        <v>1.0000175864114447</v>
      </c>
      <c r="N90" s="8">
        <f t="shared" si="47"/>
        <v>0.01452695714078378</v>
      </c>
      <c r="O90" s="7">
        <f t="shared" si="48"/>
        <v>336.01114611348123</v>
      </c>
      <c r="P90" s="2">
        <f t="shared" si="49"/>
        <v>-336.01114611348123</v>
      </c>
      <c r="Q90" s="7">
        <f t="shared" si="50"/>
        <v>1533.5228342202165</v>
      </c>
      <c r="R90" s="7">
        <f t="shared" si="51"/>
        <v>336.0496390096598</v>
      </c>
      <c r="S90" s="7">
        <f t="shared" si="52"/>
        <v>119.13277786670966</v>
      </c>
      <c r="T90" s="16">
        <f t="shared" si="53"/>
        <v>5714655.694216895</v>
      </c>
      <c r="U90" s="16">
        <f t="shared" si="54"/>
        <v>641184.3442951535</v>
      </c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</row>
    <row r="91" spans="1:32" ht="15">
      <c r="A91" s="51">
        <v>1630</v>
      </c>
      <c r="B91" s="51">
        <v>48.896799790660225</v>
      </c>
      <c r="C91" s="51">
        <v>118.82545073639307</v>
      </c>
      <c r="D91" s="7">
        <f t="shared" si="37"/>
        <v>1540.1515725435613</v>
      </c>
      <c r="E91" s="7">
        <f t="shared" si="38"/>
        <v>1519.3515725435614</v>
      </c>
      <c r="F91" s="5">
        <f t="shared" si="39"/>
        <v>-167.21068211323382</v>
      </c>
      <c r="G91" s="5">
        <f t="shared" si="40"/>
        <v>300.09676815922035</v>
      </c>
      <c r="H91" s="5">
        <f t="shared" si="41"/>
        <v>2.4970000000003996</v>
      </c>
      <c r="I91" s="7">
        <f t="shared" si="42"/>
        <v>6.628738323344872</v>
      </c>
      <c r="J91" s="7">
        <f t="shared" si="43"/>
        <v>-3.6098990084193083</v>
      </c>
      <c r="K91" s="7">
        <f t="shared" si="44"/>
        <v>6.55947300575245</v>
      </c>
      <c r="L91" s="7">
        <f t="shared" si="45"/>
        <v>10</v>
      </c>
      <c r="M91" s="8">
        <f t="shared" si="46"/>
        <v>1.0000175864114447</v>
      </c>
      <c r="N91" s="8">
        <f t="shared" si="47"/>
        <v>0.01452695714076846</v>
      </c>
      <c r="O91" s="7">
        <f t="shared" si="48"/>
        <v>343.4967658761108</v>
      </c>
      <c r="P91" s="2">
        <f t="shared" si="49"/>
        <v>-343.4967658761108</v>
      </c>
      <c r="Q91" s="7">
        <f t="shared" si="50"/>
        <v>1540.1515725435613</v>
      </c>
      <c r="R91" s="7">
        <f t="shared" si="51"/>
        <v>343.536726526265</v>
      </c>
      <c r="S91" s="7">
        <f t="shared" si="52"/>
        <v>119.12608030603842</v>
      </c>
      <c r="T91" s="16">
        <f t="shared" si="53"/>
        <v>5714652.084317886</v>
      </c>
      <c r="U91" s="16">
        <f t="shared" si="54"/>
        <v>641190.9037681592</v>
      </c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</row>
    <row r="92" spans="1:32" ht="15">
      <c r="A92" s="51">
        <v>1640</v>
      </c>
      <c r="B92" s="51">
        <v>49.73013312347156</v>
      </c>
      <c r="C92" s="51">
        <v>118.82541183802591</v>
      </c>
      <c r="D92" s="7">
        <f t="shared" si="37"/>
        <v>1546.6707167914044</v>
      </c>
      <c r="E92" s="7">
        <f t="shared" si="38"/>
        <v>1525.8707167914044</v>
      </c>
      <c r="F92" s="5">
        <f t="shared" si="39"/>
        <v>-170.8666770537429</v>
      </c>
      <c r="G92" s="5">
        <f t="shared" si="40"/>
        <v>306.74001194477796</v>
      </c>
      <c r="H92" s="5">
        <f t="shared" si="41"/>
        <v>2.497000000001735</v>
      </c>
      <c r="I92" s="7">
        <f t="shared" si="42"/>
        <v>6.519144247843002</v>
      </c>
      <c r="J92" s="7">
        <f t="shared" si="43"/>
        <v>-3.655994940509085</v>
      </c>
      <c r="K92" s="7">
        <f t="shared" si="44"/>
        <v>6.643243785557642</v>
      </c>
      <c r="L92" s="7">
        <f t="shared" si="45"/>
        <v>10</v>
      </c>
      <c r="M92" s="8">
        <f t="shared" si="46"/>
        <v>1.0000175864114447</v>
      </c>
      <c r="N92" s="8">
        <f t="shared" si="47"/>
        <v>0.014526957140776231</v>
      </c>
      <c r="O92" s="7">
        <f t="shared" si="48"/>
        <v>351.0779812281913</v>
      </c>
      <c r="P92" s="2">
        <f t="shared" si="49"/>
        <v>-351.0779812281913</v>
      </c>
      <c r="Q92" s="7">
        <f t="shared" si="50"/>
        <v>1546.6707167914044</v>
      </c>
      <c r="R92" s="7">
        <f t="shared" si="51"/>
        <v>351.11943303564186</v>
      </c>
      <c r="S92" s="7">
        <f t="shared" si="52"/>
        <v>119.11958748840814</v>
      </c>
      <c r="T92" s="16">
        <f t="shared" si="53"/>
        <v>5714648.428322946</v>
      </c>
      <c r="U92" s="16">
        <f t="shared" si="54"/>
        <v>641197.5470119448</v>
      </c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</row>
    <row r="93" spans="1:32" ht="15">
      <c r="A93" s="51">
        <v>1650</v>
      </c>
      <c r="B93" s="51">
        <v>50.563466456295636</v>
      </c>
      <c r="C93" s="51">
        <v>118.82537388662325</v>
      </c>
      <c r="D93" s="7">
        <f t="shared" si="37"/>
        <v>1553.0788879290976</v>
      </c>
      <c r="E93" s="7">
        <f t="shared" si="38"/>
        <v>1532.2788879290977</v>
      </c>
      <c r="F93" s="5">
        <f t="shared" si="39"/>
        <v>-174.56799455126304</v>
      </c>
      <c r="G93" s="5">
        <f t="shared" si="40"/>
        <v>313.4656212239549</v>
      </c>
      <c r="H93" s="5">
        <f t="shared" si="41"/>
        <v>2.497000000001735</v>
      </c>
      <c r="I93" s="7">
        <f t="shared" si="42"/>
        <v>6.408171137693128</v>
      </c>
      <c r="J93" s="7">
        <f t="shared" si="43"/>
        <v>-3.7013174975201375</v>
      </c>
      <c r="K93" s="7">
        <f t="shared" si="44"/>
        <v>6.725609279176928</v>
      </c>
      <c r="L93" s="7">
        <f t="shared" si="45"/>
        <v>10</v>
      </c>
      <c r="M93" s="8">
        <f t="shared" si="46"/>
        <v>1.0000175864114447</v>
      </c>
      <c r="N93" s="8">
        <f t="shared" si="47"/>
        <v>0.014526957140776231</v>
      </c>
      <c r="O93" s="7">
        <f t="shared" si="48"/>
        <v>358.75318846864695</v>
      </c>
      <c r="P93" s="2">
        <f t="shared" si="49"/>
        <v>-358.75318846864695</v>
      </c>
      <c r="Q93" s="7">
        <f t="shared" si="50"/>
        <v>1553.0788879290976</v>
      </c>
      <c r="R93" s="7">
        <f t="shared" si="51"/>
        <v>358.7961543982457</v>
      </c>
      <c r="S93" s="7">
        <f t="shared" si="52"/>
        <v>119.11329291071257</v>
      </c>
      <c r="T93" s="16">
        <f t="shared" si="53"/>
        <v>5714644.727005449</v>
      </c>
      <c r="U93" s="16">
        <f t="shared" si="54"/>
        <v>641204.2726212239</v>
      </c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</row>
    <row r="94" spans="1:32" ht="15">
      <c r="A94" s="51">
        <v>1660</v>
      </c>
      <c r="B94" s="51">
        <v>51.39679978913173</v>
      </c>
      <c r="C94" s="51">
        <v>118.8253368325335</v>
      </c>
      <c r="D94" s="7">
        <f t="shared" si="37"/>
        <v>1559.3747303968169</v>
      </c>
      <c r="E94" s="7">
        <f t="shared" si="38"/>
        <v>1538.574730396817</v>
      </c>
      <c r="F94" s="5">
        <f t="shared" si="39"/>
        <v>-178.3138516433565</v>
      </c>
      <c r="G94" s="5">
        <f t="shared" si="40"/>
        <v>320.27217328728614</v>
      </c>
      <c r="H94" s="5">
        <f t="shared" si="41"/>
        <v>2.497000000001735</v>
      </c>
      <c r="I94" s="7">
        <f t="shared" si="42"/>
        <v>6.295842467719255</v>
      </c>
      <c r="J94" s="7">
        <f t="shared" si="43"/>
        <v>-3.7458570920934378</v>
      </c>
      <c r="K94" s="7">
        <f t="shared" si="44"/>
        <v>6.806552063331242</v>
      </c>
      <c r="L94" s="7">
        <f t="shared" si="45"/>
        <v>10</v>
      </c>
      <c r="M94" s="8">
        <f t="shared" si="46"/>
        <v>1.0000175864114447</v>
      </c>
      <c r="N94" s="8">
        <f t="shared" si="47"/>
        <v>0.014526957140776231</v>
      </c>
      <c r="O94" s="7">
        <f t="shared" si="48"/>
        <v>366.5207640137199</v>
      </c>
      <c r="P94" s="2">
        <f t="shared" si="49"/>
        <v>-366.5207640137199</v>
      </c>
      <c r="Q94" s="7">
        <f t="shared" si="50"/>
        <v>1559.3747303968169</v>
      </c>
      <c r="R94" s="7">
        <f t="shared" si="51"/>
        <v>366.56526658979897</v>
      </c>
      <c r="S94" s="7">
        <f t="shared" si="52"/>
        <v>119.10719020969604</v>
      </c>
      <c r="T94" s="16">
        <f t="shared" si="53"/>
        <v>5714640.981148357</v>
      </c>
      <c r="U94" s="16">
        <f t="shared" si="54"/>
        <v>641211.0791732873</v>
      </c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</row>
    <row r="95" spans="1:32" ht="15">
      <c r="A95" s="51">
        <v>1670</v>
      </c>
      <c r="B95" s="51">
        <v>52.230133121979236</v>
      </c>
      <c r="C95" s="51">
        <v>118.82530062916786</v>
      </c>
      <c r="D95" s="7">
        <f t="shared" si="37"/>
        <v>1565.556912396312</v>
      </c>
      <c r="E95" s="7">
        <f t="shared" si="38"/>
        <v>1544.7569123963121</v>
      </c>
      <c r="F95" s="5">
        <f t="shared" si="39"/>
        <v>-182.1034559458513</v>
      </c>
      <c r="G95" s="5">
        <f t="shared" si="40"/>
        <v>327.15822830298214</v>
      </c>
      <c r="H95" s="5">
        <f t="shared" si="41"/>
        <v>2.497000000003033</v>
      </c>
      <c r="I95" s="7">
        <f t="shared" si="42"/>
        <v>6.182181999495292</v>
      </c>
      <c r="J95" s="7">
        <f t="shared" si="43"/>
        <v>-3.7896043024948143</v>
      </c>
      <c r="K95" s="7">
        <f t="shared" si="44"/>
        <v>6.8860550156959945</v>
      </c>
      <c r="L95" s="7">
        <f t="shared" si="45"/>
        <v>10</v>
      </c>
      <c r="M95" s="8">
        <f t="shared" si="46"/>
        <v>1.0000175864114447</v>
      </c>
      <c r="N95" s="8">
        <f t="shared" si="47"/>
        <v>0.01452695714078378</v>
      </c>
      <c r="O95" s="7">
        <f t="shared" si="48"/>
        <v>374.3790647404173</v>
      </c>
      <c r="P95" s="2">
        <f t="shared" si="49"/>
        <v>-374.3790647404173</v>
      </c>
      <c r="Q95" s="7">
        <f t="shared" si="50"/>
        <v>1565.556912396312</v>
      </c>
      <c r="R95" s="7">
        <f t="shared" si="51"/>
        <v>374.4251260449394</v>
      </c>
      <c r="S95" s="7">
        <f t="shared" si="52"/>
        <v>119.10127316999342</v>
      </c>
      <c r="T95" s="16">
        <f t="shared" si="53"/>
        <v>5714637.191544054</v>
      </c>
      <c r="U95" s="16">
        <f t="shared" si="54"/>
        <v>641217.965228303</v>
      </c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</row>
    <row r="96" spans="1:32" ht="15">
      <c r="A96" s="51">
        <v>1680</v>
      </c>
      <c r="B96" s="51">
        <v>53.06346645483758</v>
      </c>
      <c r="C96" s="51">
        <v>118.82526523275676</v>
      </c>
      <c r="D96" s="7">
        <f t="shared" si="37"/>
        <v>1571.6241261726307</v>
      </c>
      <c r="E96" s="7">
        <f t="shared" si="38"/>
        <v>1550.8241261726307</v>
      </c>
      <c r="F96" s="5">
        <f t="shared" si="39"/>
        <v>-185.9360058204593</v>
      </c>
      <c r="G96" s="5">
        <f t="shared" si="40"/>
        <v>334.1223296215052</v>
      </c>
      <c r="H96" s="5">
        <f t="shared" si="41"/>
        <v>2.497000000001735</v>
      </c>
      <c r="I96" s="7">
        <f t="shared" si="42"/>
        <v>6.067213776318616</v>
      </c>
      <c r="J96" s="7">
        <f t="shared" si="43"/>
        <v>-3.832549874607993</v>
      </c>
      <c r="K96" s="7">
        <f t="shared" si="44"/>
        <v>6.964101318523061</v>
      </c>
      <c r="L96" s="7">
        <f t="shared" si="45"/>
        <v>10</v>
      </c>
      <c r="M96" s="8">
        <f t="shared" si="46"/>
        <v>1.0000175864114447</v>
      </c>
      <c r="N96" s="8">
        <f t="shared" si="47"/>
        <v>0.014526957140776231</v>
      </c>
      <c r="O96" s="7">
        <f t="shared" si="48"/>
        <v>382.32642833409096</v>
      </c>
      <c r="P96" s="2">
        <f t="shared" si="49"/>
        <v>-382.32642833409096</v>
      </c>
      <c r="Q96" s="7">
        <f t="shared" si="50"/>
        <v>1571.6241261726307</v>
      </c>
      <c r="R96" s="7">
        <f t="shared" si="51"/>
        <v>382.3740700049725</v>
      </c>
      <c r="S96" s="7">
        <f t="shared" si="52"/>
        <v>119.09553573030014</v>
      </c>
      <c r="T96" s="16">
        <f t="shared" si="53"/>
        <v>5714633.358994179</v>
      </c>
      <c r="U96" s="16">
        <f t="shared" si="54"/>
        <v>641224.9293296215</v>
      </c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</row>
    <row r="97" spans="1:32" ht="15">
      <c r="A97" s="51">
        <v>1690</v>
      </c>
      <c r="B97" s="51">
        <v>53.8967997877062</v>
      </c>
      <c r="C97" s="51">
        <v>118.82523060212857</v>
      </c>
      <c r="D97" s="7">
        <f t="shared" si="37"/>
        <v>1577.5750882907548</v>
      </c>
      <c r="E97" s="7">
        <f t="shared" si="38"/>
        <v>1556.7750882907549</v>
      </c>
      <c r="F97" s="5">
        <f t="shared" si="39"/>
        <v>-189.81069054435144</v>
      </c>
      <c r="G97" s="5">
        <f t="shared" si="40"/>
        <v>341.1630040837035</v>
      </c>
      <c r="H97" s="5">
        <f t="shared" si="41"/>
        <v>2.497000000001735</v>
      </c>
      <c r="I97" s="7">
        <f t="shared" si="42"/>
        <v>5.950962118124042</v>
      </c>
      <c r="J97" s="7">
        <f t="shared" si="43"/>
        <v>-3.8746847238921682</v>
      </c>
      <c r="K97" s="7">
        <f t="shared" si="44"/>
        <v>7.040674462198352</v>
      </c>
      <c r="L97" s="7">
        <f t="shared" si="45"/>
        <v>10</v>
      </c>
      <c r="M97" s="8">
        <f t="shared" si="46"/>
        <v>1.0000175864114447</v>
      </c>
      <c r="N97" s="8">
        <f t="shared" si="47"/>
        <v>0.014526957140776231</v>
      </c>
      <c r="O97" s="7">
        <f t="shared" si="48"/>
        <v>390.3611736400772</v>
      </c>
      <c r="P97" s="2">
        <f t="shared" si="49"/>
        <v>-390.3611736400772</v>
      </c>
      <c r="Q97" s="7">
        <f t="shared" si="50"/>
        <v>1577.5750882907548</v>
      </c>
      <c r="R97" s="7">
        <f t="shared" si="51"/>
        <v>390.41041686965866</v>
      </c>
      <c r="S97" s="7">
        <f t="shared" si="52"/>
        <v>119.08997198791059</v>
      </c>
      <c r="T97" s="16">
        <f t="shared" si="53"/>
        <v>5714629.484309455</v>
      </c>
      <c r="U97" s="16">
        <f t="shared" si="54"/>
        <v>641231.9700040837</v>
      </c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</row>
    <row r="98" spans="1:32" ht="15">
      <c r="A98" s="51">
        <v>1700</v>
      </c>
      <c r="B98" s="51">
        <v>54.730133120584576</v>
      </c>
      <c r="C98" s="51">
        <v>118.82519669850886</v>
      </c>
      <c r="D98" s="7">
        <f t="shared" si="37"/>
        <v>1583.408539907094</v>
      </c>
      <c r="E98" s="7">
        <f t="shared" si="38"/>
        <v>1562.6085399070942</v>
      </c>
      <c r="F98" s="5">
        <f t="shared" si="39"/>
        <v>-193.72669048165517</v>
      </c>
      <c r="G98" s="5">
        <f t="shared" si="40"/>
        <v>348.27876233243774</v>
      </c>
      <c r="H98" s="5">
        <f t="shared" si="41"/>
        <v>2.497000000001735</v>
      </c>
      <c r="I98" s="7">
        <f t="shared" si="42"/>
        <v>5.833451616339289</v>
      </c>
      <c r="J98" s="7">
        <f t="shared" si="43"/>
        <v>-3.915999937303718</v>
      </c>
      <c r="K98" s="7">
        <f t="shared" si="44"/>
        <v>7.115758248734184</v>
      </c>
      <c r="L98" s="7">
        <f t="shared" si="45"/>
        <v>10</v>
      </c>
      <c r="M98" s="8">
        <f t="shared" si="46"/>
        <v>1.0000175864114447</v>
      </c>
      <c r="N98" s="8">
        <f t="shared" si="47"/>
        <v>0.014526957140776231</v>
      </c>
      <c r="O98" s="7">
        <f t="shared" si="48"/>
        <v>398.4816010193215</v>
      </c>
      <c r="P98" s="2">
        <f t="shared" si="49"/>
        <v>-398.4816010193215</v>
      </c>
      <c r="Q98" s="7">
        <f t="shared" si="50"/>
        <v>1583.408539907094</v>
      </c>
      <c r="R98" s="7">
        <f t="shared" si="51"/>
        <v>398.53246655296437</v>
      </c>
      <c r="S98" s="7">
        <f t="shared" si="52"/>
        <v>119.08457620183907</v>
      </c>
      <c r="T98" s="16">
        <f t="shared" si="53"/>
        <v>5714625.5683095185</v>
      </c>
      <c r="U98" s="16">
        <f t="shared" si="54"/>
        <v>641239.0857623324</v>
      </c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</row>
    <row r="99" spans="1:32" ht="15">
      <c r="A99" s="51">
        <v>1710</v>
      </c>
      <c r="B99" s="51">
        <v>55.563466453472216</v>
      </c>
      <c r="C99" s="51">
        <v>118.82516348533723</v>
      </c>
      <c r="D99" s="7">
        <f t="shared" si="37"/>
        <v>1589.123247035777</v>
      </c>
      <c r="E99" s="7">
        <f t="shared" si="38"/>
        <v>1568.323247035777</v>
      </c>
      <c r="F99" s="5">
        <f t="shared" si="39"/>
        <v>-197.6831772568368</v>
      </c>
      <c r="G99" s="5">
        <f t="shared" si="40"/>
        <v>355.4680991276335</v>
      </c>
      <c r="H99" s="5">
        <f t="shared" si="41"/>
        <v>2.497000000001735</v>
      </c>
      <c r="I99" s="7">
        <f t="shared" si="42"/>
        <v>5.714707128682993</v>
      </c>
      <c r="J99" s="7">
        <f t="shared" si="43"/>
        <v>-3.9564867751816375</v>
      </c>
      <c r="K99" s="7">
        <f t="shared" si="44"/>
        <v>7.189336795195741</v>
      </c>
      <c r="L99" s="7">
        <f t="shared" si="45"/>
        <v>10</v>
      </c>
      <c r="M99" s="8">
        <f t="shared" si="46"/>
        <v>1.0000175864114447</v>
      </c>
      <c r="N99" s="8">
        <f t="shared" si="47"/>
        <v>0.014526957140776231</v>
      </c>
      <c r="O99" s="7">
        <f t="shared" si="48"/>
        <v>406.68599270791407</v>
      </c>
      <c r="P99" s="2">
        <f t="shared" si="49"/>
        <v>-406.68599270791407</v>
      </c>
      <c r="Q99" s="7">
        <f t="shared" si="50"/>
        <v>1589.123247035777</v>
      </c>
      <c r="R99" s="7">
        <f t="shared" si="51"/>
        <v>406.73850084270487</v>
      </c>
      <c r="S99" s="7">
        <f t="shared" si="52"/>
        <v>119.07934279471284</v>
      </c>
      <c r="T99" s="16">
        <f t="shared" si="53"/>
        <v>5714621.611822743</v>
      </c>
      <c r="U99" s="16">
        <f t="shared" si="54"/>
        <v>641246.2750991277</v>
      </c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</row>
    <row r="100" spans="1:32" ht="15">
      <c r="A100" s="51">
        <v>1720</v>
      </c>
      <c r="B100" s="51">
        <v>56.39679978636866</v>
      </c>
      <c r="C100" s="51">
        <v>118.82513092810024</v>
      </c>
      <c r="D100" s="7">
        <f t="shared" si="37"/>
        <v>1594.7180008096834</v>
      </c>
      <c r="E100" s="7">
        <f t="shared" si="38"/>
        <v>1573.9180008096835</v>
      </c>
      <c r="F100" s="5">
        <f t="shared" si="39"/>
        <v>-201.6793139299331</v>
      </c>
      <c r="G100" s="5">
        <f t="shared" si="40"/>
        <v>362.72949366469436</v>
      </c>
      <c r="H100" s="5">
        <f t="shared" si="41"/>
        <v>2.497000000001735</v>
      </c>
      <c r="I100" s="7">
        <f t="shared" si="42"/>
        <v>5.594753773906404</v>
      </c>
      <c r="J100" s="7">
        <f t="shared" si="43"/>
        <v>-3.9961366730962866</v>
      </c>
      <c r="K100" s="7">
        <f t="shared" si="44"/>
        <v>7.261394537060891</v>
      </c>
      <c r="L100" s="7">
        <f t="shared" si="45"/>
        <v>10</v>
      </c>
      <c r="M100" s="8">
        <f t="shared" si="46"/>
        <v>1.0000175864114447</v>
      </c>
      <c r="N100" s="8">
        <f t="shared" si="47"/>
        <v>0.014526957140776231</v>
      </c>
      <c r="O100" s="7">
        <f t="shared" si="48"/>
        <v>414.97261318045855</v>
      </c>
      <c r="P100" s="2">
        <f t="shared" si="49"/>
        <v>-414.97261318045855</v>
      </c>
      <c r="Q100" s="7">
        <f t="shared" si="50"/>
        <v>1594.7180008096834</v>
      </c>
      <c r="R100" s="7">
        <f t="shared" si="51"/>
        <v>415.0267837640049</v>
      </c>
      <c r="S100" s="7">
        <f t="shared" si="52"/>
        <v>119.07426635360792</v>
      </c>
      <c r="T100" s="16">
        <f t="shared" si="53"/>
        <v>5714617.61568607</v>
      </c>
      <c r="U100" s="16">
        <f t="shared" si="54"/>
        <v>641253.5364936647</v>
      </c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</row>
    <row r="101" spans="1:32" ht="15">
      <c r="A101" s="51">
        <v>1730</v>
      </c>
      <c r="B101" s="51">
        <v>57.230133119273475</v>
      </c>
      <c r="C101" s="51">
        <v>118.825098994179</v>
      </c>
      <c r="D101" s="7">
        <f t="shared" si="37"/>
        <v>1600.1916177361634</v>
      </c>
      <c r="E101" s="7">
        <f t="shared" si="38"/>
        <v>1579.3916177361634</v>
      </c>
      <c r="F101" s="5">
        <f t="shared" si="39"/>
        <v>-205.71425517359418</v>
      </c>
      <c r="G101" s="5">
        <f t="shared" si="40"/>
        <v>370.061409896207</v>
      </c>
      <c r="H101" s="5">
        <f t="shared" si="41"/>
        <v>2.497000000001735</v>
      </c>
      <c r="I101" s="7">
        <f t="shared" si="42"/>
        <v>5.473616926479867</v>
      </c>
      <c r="J101" s="7">
        <f t="shared" si="43"/>
        <v>-4.034941243661077</v>
      </c>
      <c r="K101" s="7">
        <f t="shared" si="44"/>
        <v>7.3319162315126505</v>
      </c>
      <c r="L101" s="7">
        <f t="shared" si="45"/>
        <v>10</v>
      </c>
      <c r="M101" s="8">
        <f t="shared" si="46"/>
        <v>1.0000175864114447</v>
      </c>
      <c r="N101" s="8">
        <f t="shared" si="47"/>
        <v>0.014526957140776231</v>
      </c>
      <c r="O101" s="7">
        <f t="shared" si="48"/>
        <v>423.33970951719846</v>
      </c>
      <c r="P101" s="2">
        <f t="shared" si="49"/>
        <v>-423.33970951719846</v>
      </c>
      <c r="Q101" s="7">
        <f t="shared" si="50"/>
        <v>1600.1916177361634</v>
      </c>
      <c r="R101" s="7">
        <f t="shared" si="51"/>
        <v>423.39556194650316</v>
      </c>
      <c r="S101" s="7">
        <f t="shared" si="52"/>
        <v>119.06934162997797</v>
      </c>
      <c r="T101" s="16">
        <f t="shared" si="53"/>
        <v>5714613.580744826</v>
      </c>
      <c r="U101" s="16">
        <f t="shared" si="54"/>
        <v>641260.8684098963</v>
      </c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</row>
    <row r="102" spans="1:32" ht="15">
      <c r="A102" s="51">
        <v>1740</v>
      </c>
      <c r="B102" s="51">
        <v>58.063466452186226</v>
      </c>
      <c r="C102" s="51">
        <v>118.82506765270978</v>
      </c>
      <c r="D102" s="7">
        <f aca="true" t="shared" si="55" ref="D102:D118">IF(A102&gt;0,D101+I102,D101)</f>
        <v>1605.5429399473885</v>
      </c>
      <c r="E102" s="7">
        <f aca="true" t="shared" si="56" ref="E102:E118">IF(A102&gt;0,D102-$D$1,"")</f>
        <v>1584.7429399473885</v>
      </c>
      <c r="F102" s="5">
        <f aca="true" t="shared" si="57" ref="F102:F118">IF(A102&gt;0,F101+J102,"")</f>
        <v>-209.7871474519009</v>
      </c>
      <c r="G102" s="5">
        <f aca="true" t="shared" si="58" ref="G102:G118">IF(A102&gt;0,G101+K102,"")</f>
        <v>377.4622968568706</v>
      </c>
      <c r="H102" s="5">
        <f aca="true" t="shared" si="59" ref="H102:H118">IF(A102&gt;0,N102*180/PI()*30/L102,"")</f>
        <v>2.497000000003033</v>
      </c>
      <c r="I102" s="7">
        <f aca="true" t="shared" si="60" ref="I102:I118">IF(A102&gt;0,M102*L102/2*(COS(B101*PI()/180)+COS(B102*PI()/180)),"")</f>
        <v>5.3513222112252</v>
      </c>
      <c r="J102" s="7">
        <f aca="true" t="shared" si="61" ref="J102:J118">IF(A102&gt;0,M102*L102/2*(SIN(B101*PI()/180)*COS(C101*PI()/180)+SIN(B102*PI()/180)*COS(C102*PI()/180)),"")</f>
        <v>-4.072892278306715</v>
      </c>
      <c r="K102" s="7">
        <f aca="true" t="shared" si="62" ref="K102:K118">IF(A102&gt;0,M102*L102/2*(SIN(B101*PI()/180)*SIN(C101*PI()/180)+SIN(B102*PI()/180)*SIN(C102*PI()/180)),"")</f>
        <v>7.400886960663575</v>
      </c>
      <c r="L102" s="7">
        <f aca="true" t="shared" si="63" ref="L102:L118">IF(A102&gt;0,A102-A101,"")</f>
        <v>10</v>
      </c>
      <c r="M102" s="8">
        <f aca="true" t="shared" si="64" ref="M102:M118">IF(A102&gt;0,(2/N102)*TAN(N102/2),"")</f>
        <v>1.0000175864114447</v>
      </c>
      <c r="N102" s="8">
        <f aca="true" t="shared" si="65" ref="N102:N118">IF(A102&gt;0,ACOS(COS(B101*PI()/180)*COS((B102-0.001)*PI()/180)+SIN(B101*PI()/180)*SIN((B102-0.001)*PI()/180)*COS((RADIANS(C102)-RADIANS(C101)))),"")</f>
        <v>0.01452695714078378</v>
      </c>
      <c r="O102" s="7">
        <f aca="true" t="shared" si="66" ref="O102:O118">(IF(A102&gt;0,IF(F102=0,0,IF(F102&gt;0,(+F102^2+G102^2)^0.5*COS($P$2*PI()/180-ATAN(G102/F102)),(F102^2+G102^2)^0.5*COS($P$2*PI()/180-ATAN(G102/F102)+PI()))),O101))</f>
        <v>431.7855117748234</v>
      </c>
      <c r="P102" s="2">
        <f aca="true" t="shared" si="67" ref="P102:P118">IF(C102&lt;259,O102*-1,O102*1)</f>
        <v>-431.7855117748234</v>
      </c>
      <c r="Q102" s="7">
        <f aca="true" t="shared" si="68" ref="Q102:Q118">D102</f>
        <v>1605.5429399473885</v>
      </c>
      <c r="R102" s="7">
        <f aca="true" t="shared" si="69" ref="R102:R118">IF(A102&gt;0,(+F102^2+G102^2)^0.5,"")</f>
        <v>431.8430649952247</v>
      </c>
      <c r="S102" s="7">
        <f aca="true" t="shared" si="70" ref="S102:S118">IF(A102&gt;0,IF(+G102&gt;0,ATAN2(+F102,+G102)*180/PI(),360-(ATAN2(+F102,+G102)*180/PI())),"")</f>
        <v>119.06456353881032</v>
      </c>
      <c r="T102" s="16">
        <f aca="true" t="shared" si="71" ref="T102:T118">$T$4+F102</f>
        <v>5714609.507852548</v>
      </c>
      <c r="U102" s="16">
        <f aca="true" t="shared" si="72" ref="U102:U118">$U$4+G102</f>
        <v>641268.269296857</v>
      </c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</row>
    <row r="103" spans="1:32" ht="15">
      <c r="A103" s="51">
        <v>1750</v>
      </c>
      <c r="B103" s="51">
        <v>58.89679978510654</v>
      </c>
      <c r="C103" s="51">
        <v>118.82503687445578</v>
      </c>
      <c r="D103" s="7">
        <f t="shared" si="55"/>
        <v>1610.7708354452836</v>
      </c>
      <c r="E103" s="7">
        <f t="shared" si="56"/>
        <v>1589.9708354452837</v>
      </c>
      <c r="F103" s="5">
        <f t="shared" si="57"/>
        <v>-213.8971292009185</v>
      </c>
      <c r="G103" s="5">
        <f t="shared" si="58"/>
        <v>384.93058899158206</v>
      </c>
      <c r="H103" s="5">
        <f t="shared" si="59"/>
        <v>2.497000000003033</v>
      </c>
      <c r="I103" s="7">
        <f t="shared" si="60"/>
        <v>5.227895497895117</v>
      </c>
      <c r="J103" s="7">
        <f t="shared" si="61"/>
        <v>-4.109981749017604</v>
      </c>
      <c r="K103" s="7">
        <f t="shared" si="62"/>
        <v>7.468292134711451</v>
      </c>
      <c r="L103" s="7">
        <f t="shared" si="63"/>
        <v>10</v>
      </c>
      <c r="M103" s="8">
        <f t="shared" si="64"/>
        <v>1.0000175864114447</v>
      </c>
      <c r="N103" s="8">
        <f t="shared" si="65"/>
        <v>0.01452695714078378</v>
      </c>
      <c r="O103" s="7">
        <f t="shared" si="66"/>
        <v>440.3082333608759</v>
      </c>
      <c r="P103" s="2">
        <f t="shared" si="67"/>
        <v>-440.3082333608759</v>
      </c>
      <c r="Q103" s="7">
        <f t="shared" si="68"/>
        <v>1610.7708354452836</v>
      </c>
      <c r="R103" s="7">
        <f t="shared" si="69"/>
        <v>440.3675058650453</v>
      </c>
      <c r="S103" s="7">
        <f t="shared" si="70"/>
        <v>119.05992715712723</v>
      </c>
      <c r="T103" s="16">
        <f t="shared" si="71"/>
        <v>5714605.397870799</v>
      </c>
      <c r="U103" s="16">
        <f t="shared" si="72"/>
        <v>641275.7375889916</v>
      </c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</row>
    <row r="104" spans="1:32" ht="15">
      <c r="A104" s="51">
        <v>1760</v>
      </c>
      <c r="B104" s="51">
        <v>59.73013311803403</v>
      </c>
      <c r="C104" s="51">
        <v>118.82500663169031</v>
      </c>
      <c r="D104" s="7">
        <f t="shared" si="55"/>
        <v>1615.8741983409845</v>
      </c>
      <c r="E104" s="7">
        <f t="shared" si="56"/>
        <v>1595.0741983409846</v>
      </c>
      <c r="F104" s="5">
        <f t="shared" si="57"/>
        <v>-218.04333101094855</v>
      </c>
      <c r="G104" s="5">
        <f t="shared" si="58"/>
        <v>392.4647064866076</v>
      </c>
      <c r="H104" s="5">
        <f t="shared" si="59"/>
        <v>2.497000000001735</v>
      </c>
      <c r="I104" s="7">
        <f t="shared" si="60"/>
        <v>5.103362895700843</v>
      </c>
      <c r="J104" s="7">
        <f t="shared" si="61"/>
        <v>-4.146201810030058</v>
      </c>
      <c r="K104" s="7">
        <f t="shared" si="62"/>
        <v>7.534117495025555</v>
      </c>
      <c r="L104" s="7">
        <f t="shared" si="63"/>
        <v>10</v>
      </c>
      <c r="M104" s="8">
        <f t="shared" si="64"/>
        <v>1.0000175864114447</v>
      </c>
      <c r="N104" s="8">
        <f t="shared" si="65"/>
        <v>0.014526957140776231</v>
      </c>
      <c r="O104" s="7">
        <f t="shared" si="66"/>
        <v>448.9060714116798</v>
      </c>
      <c r="P104" s="2">
        <f t="shared" si="67"/>
        <v>-448.9060714116798</v>
      </c>
      <c r="Q104" s="7">
        <f t="shared" si="68"/>
        <v>1615.8741983409845</v>
      </c>
      <c r="R104" s="7">
        <f t="shared" si="69"/>
        <v>448.96708123866847</v>
      </c>
      <c r="S104" s="7">
        <f t="shared" si="70"/>
        <v>119.05542772193714</v>
      </c>
      <c r="T104" s="16">
        <f t="shared" si="71"/>
        <v>5714601.251668989</v>
      </c>
      <c r="U104" s="16">
        <f t="shared" si="72"/>
        <v>641283.2717064866</v>
      </c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</row>
    <row r="105" spans="1:32" ht="15">
      <c r="A105" s="51">
        <v>1763.2384025851509</v>
      </c>
      <c r="B105" s="51">
        <v>59.99999999999999</v>
      </c>
      <c r="C105" s="51">
        <v>118.82499694824219</v>
      </c>
      <c r="D105" s="7">
        <f t="shared" si="55"/>
        <v>1617.4999983933606</v>
      </c>
      <c r="E105" s="7">
        <f t="shared" si="56"/>
        <v>1596.6999983933606</v>
      </c>
      <c r="F105" s="5">
        <f t="shared" si="57"/>
        <v>-219.39365669668118</v>
      </c>
      <c r="G105" s="5">
        <f t="shared" si="58"/>
        <v>394.91840295536076</v>
      </c>
      <c r="H105" s="5">
        <f t="shared" si="59"/>
        <v>2.490736173422099</v>
      </c>
      <c r="I105" s="7">
        <f t="shared" si="60"/>
        <v>1.625800052375925</v>
      </c>
      <c r="J105" s="7">
        <f t="shared" si="61"/>
        <v>-1.3503256857326376</v>
      </c>
      <c r="K105" s="7">
        <f t="shared" si="62"/>
        <v>2.4536964687531637</v>
      </c>
      <c r="L105" s="7">
        <f t="shared" si="63"/>
        <v>3.2384025851508795</v>
      </c>
      <c r="M105" s="8">
        <f t="shared" si="64"/>
        <v>1.0000018350549238</v>
      </c>
      <c r="N105" s="8">
        <f t="shared" si="65"/>
        <v>0.00469261234218088</v>
      </c>
      <c r="O105" s="7">
        <f t="shared" si="66"/>
        <v>451.7061977296626</v>
      </c>
      <c r="P105" s="2">
        <f t="shared" si="67"/>
        <v>-451.7061977296626</v>
      </c>
      <c r="Q105" s="7">
        <f t="shared" si="68"/>
        <v>1617.4999983933606</v>
      </c>
      <c r="R105" s="7">
        <f t="shared" si="69"/>
        <v>451.7677739630771</v>
      </c>
      <c r="S105" s="7">
        <f t="shared" si="70"/>
        <v>119.05399920991404</v>
      </c>
      <c r="T105" s="16">
        <f t="shared" si="71"/>
        <v>5714599.901343303</v>
      </c>
      <c r="U105" s="16">
        <f t="shared" si="72"/>
        <v>641285.7254029554</v>
      </c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</row>
    <row r="106" spans="1:32" ht="15">
      <c r="A106" s="51">
        <v>1888.2384025851509</v>
      </c>
      <c r="B106" s="51">
        <v>59.99999999999999</v>
      </c>
      <c r="C106" s="51">
        <v>118.82499694824219</v>
      </c>
      <c r="D106" s="7">
        <f t="shared" si="55"/>
        <v>1679.9999983949472</v>
      </c>
      <c r="E106" s="7">
        <f t="shared" si="56"/>
        <v>1659.1999983949472</v>
      </c>
      <c r="F106" s="5">
        <f t="shared" si="57"/>
        <v>-271.5864034819088</v>
      </c>
      <c r="G106" s="5">
        <f t="shared" si="58"/>
        <v>489.7586221854325</v>
      </c>
      <c r="H106" s="5">
        <f t="shared" si="59"/>
        <v>0.00024000000890289197</v>
      </c>
      <c r="I106" s="7">
        <f t="shared" si="60"/>
        <v>62.500000001586564</v>
      </c>
      <c r="J106" s="7">
        <f t="shared" si="61"/>
        <v>-52.19274678522765</v>
      </c>
      <c r="K106" s="7">
        <f t="shared" si="62"/>
        <v>94.84021923007171</v>
      </c>
      <c r="L106" s="7">
        <f t="shared" si="63"/>
        <v>125</v>
      </c>
      <c r="M106" s="8">
        <f t="shared" si="64"/>
        <v>1.0000000000253848</v>
      </c>
      <c r="N106" s="8">
        <f t="shared" si="65"/>
        <v>1.745329316737987E-05</v>
      </c>
      <c r="O106" s="7">
        <f t="shared" si="66"/>
        <v>559.936610276004</v>
      </c>
      <c r="P106" s="2">
        <f t="shared" si="67"/>
        <v>-559.936610276004</v>
      </c>
      <c r="Q106" s="7">
        <f t="shared" si="68"/>
        <v>1679.9999983949472</v>
      </c>
      <c r="R106" s="7">
        <f t="shared" si="69"/>
        <v>560.0202519205992</v>
      </c>
      <c r="S106" s="7">
        <f t="shared" si="70"/>
        <v>119.0097326706319</v>
      </c>
      <c r="T106" s="16">
        <f t="shared" si="71"/>
        <v>5714547.708596518</v>
      </c>
      <c r="U106" s="16">
        <f t="shared" si="72"/>
        <v>641380.5656221855</v>
      </c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</row>
    <row r="107" spans="1:32" ht="15">
      <c r="A107" s="51">
        <v>1977.0001220703125</v>
      </c>
      <c r="B107" s="51">
        <v>59.99999999999999</v>
      </c>
      <c r="C107" s="51">
        <v>118.82499694824219</v>
      </c>
      <c r="D107" s="7">
        <f t="shared" si="55"/>
        <v>1724.3808581386545</v>
      </c>
      <c r="E107" s="7">
        <f t="shared" si="56"/>
        <v>1703.5808581386545</v>
      </c>
      <c r="F107" s="5">
        <f t="shared" si="57"/>
        <v>-308.6481470763924</v>
      </c>
      <c r="G107" s="5">
        <f t="shared" si="58"/>
        <v>557.1040696671193</v>
      </c>
      <c r="H107" s="5">
        <f t="shared" si="59"/>
        <v>0.0003379835506439983</v>
      </c>
      <c r="I107" s="7">
        <f t="shared" si="60"/>
        <v>44.38085974370742</v>
      </c>
      <c r="J107" s="7">
        <f t="shared" si="61"/>
        <v>-37.06174359448358</v>
      </c>
      <c r="K107" s="7">
        <f t="shared" si="62"/>
        <v>67.34544748168685</v>
      </c>
      <c r="L107" s="7">
        <f t="shared" si="63"/>
        <v>88.76171948516162</v>
      </c>
      <c r="M107" s="8">
        <f t="shared" si="64"/>
        <v>1.0000000000253848</v>
      </c>
      <c r="N107" s="8">
        <f t="shared" si="65"/>
        <v>1.745329316737987E-05</v>
      </c>
      <c r="O107" s="7">
        <f t="shared" si="66"/>
        <v>636.7903504216173</v>
      </c>
      <c r="P107" s="2">
        <f t="shared" si="67"/>
        <v>-636.7903504216173</v>
      </c>
      <c r="Q107" s="7">
        <f t="shared" si="68"/>
        <v>1724.3808581386545</v>
      </c>
      <c r="R107" s="7">
        <f t="shared" si="69"/>
        <v>636.8898045449911</v>
      </c>
      <c r="S107" s="7">
        <f t="shared" si="70"/>
        <v>118.98743588884838</v>
      </c>
      <c r="T107" s="16">
        <f t="shared" si="71"/>
        <v>5714510.646852924</v>
      </c>
      <c r="U107" s="16">
        <f t="shared" si="72"/>
        <v>641447.9110696672</v>
      </c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</row>
    <row r="108" spans="1:32" ht="15">
      <c r="A108" s="13"/>
      <c r="B108" s="13"/>
      <c r="C108" s="13"/>
      <c r="D108" s="7">
        <f t="shared" si="55"/>
        <v>1724.3808581386545</v>
      </c>
      <c r="E108" s="7">
        <f t="shared" si="56"/>
      </c>
      <c r="F108" s="5">
        <f t="shared" si="57"/>
      </c>
      <c r="G108" s="5">
        <f t="shared" si="58"/>
      </c>
      <c r="H108" s="5">
        <f t="shared" si="59"/>
      </c>
      <c r="I108" s="7">
        <f t="shared" si="60"/>
      </c>
      <c r="J108" s="7">
        <f t="shared" si="61"/>
      </c>
      <c r="K108" s="7">
        <f t="shared" si="62"/>
      </c>
      <c r="L108" s="7">
        <f t="shared" si="63"/>
      </c>
      <c r="M108" s="8">
        <f t="shared" si="64"/>
      </c>
      <c r="N108" s="8">
        <f t="shared" si="65"/>
      </c>
      <c r="O108" s="7">
        <f t="shared" si="66"/>
        <v>636.7903504216173</v>
      </c>
      <c r="P108" s="2">
        <f t="shared" si="67"/>
        <v>-636.7903504216173</v>
      </c>
      <c r="Q108" s="7">
        <f t="shared" si="68"/>
        <v>1724.3808581386545</v>
      </c>
      <c r="R108" s="7">
        <f t="shared" si="69"/>
      </c>
      <c r="S108" s="7">
        <f t="shared" si="70"/>
      </c>
      <c r="T108" s="16" t="e">
        <f t="shared" si="71"/>
        <v>#VALUE!</v>
      </c>
      <c r="U108" s="16" t="e">
        <f t="shared" si="72"/>
        <v>#VALUE!</v>
      </c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</row>
    <row r="109" spans="1:32" ht="15">
      <c r="A109" s="13"/>
      <c r="B109" s="13"/>
      <c r="C109" s="13"/>
      <c r="D109" s="7">
        <f t="shared" si="55"/>
        <v>1724.3808581386545</v>
      </c>
      <c r="E109" s="7">
        <f t="shared" si="56"/>
      </c>
      <c r="F109" s="5">
        <f t="shared" si="57"/>
      </c>
      <c r="G109" s="5">
        <f t="shared" si="58"/>
      </c>
      <c r="H109" s="5">
        <f t="shared" si="59"/>
      </c>
      <c r="I109" s="7">
        <f t="shared" si="60"/>
      </c>
      <c r="J109" s="7">
        <f t="shared" si="61"/>
      </c>
      <c r="K109" s="7">
        <f t="shared" si="62"/>
      </c>
      <c r="L109" s="7">
        <f t="shared" si="63"/>
      </c>
      <c r="M109" s="8">
        <f t="shared" si="64"/>
      </c>
      <c r="N109" s="8">
        <f t="shared" si="65"/>
      </c>
      <c r="O109" s="7">
        <f t="shared" si="66"/>
        <v>636.7903504216173</v>
      </c>
      <c r="P109" s="2">
        <f t="shared" si="67"/>
        <v>-636.7903504216173</v>
      </c>
      <c r="Q109" s="7">
        <f t="shared" si="68"/>
        <v>1724.3808581386545</v>
      </c>
      <c r="R109" s="7">
        <f t="shared" si="69"/>
      </c>
      <c r="S109" s="7">
        <f t="shared" si="70"/>
      </c>
      <c r="T109" s="16" t="e">
        <f t="shared" si="71"/>
        <v>#VALUE!</v>
      </c>
      <c r="U109" s="16" t="e">
        <f t="shared" si="72"/>
        <v>#VALUE!</v>
      </c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</row>
    <row r="110" spans="1:32" ht="15">
      <c r="A110" s="13"/>
      <c r="B110" s="13"/>
      <c r="C110" s="13"/>
      <c r="D110" s="7">
        <f t="shared" si="55"/>
        <v>1724.3808581386545</v>
      </c>
      <c r="E110" s="7">
        <f t="shared" si="56"/>
      </c>
      <c r="F110" s="5">
        <f t="shared" si="57"/>
      </c>
      <c r="G110" s="5">
        <f t="shared" si="58"/>
      </c>
      <c r="H110" s="5">
        <f t="shared" si="59"/>
      </c>
      <c r="I110" s="7">
        <f t="shared" si="60"/>
      </c>
      <c r="J110" s="7">
        <f t="shared" si="61"/>
      </c>
      <c r="K110" s="7">
        <f t="shared" si="62"/>
      </c>
      <c r="L110" s="7">
        <f t="shared" si="63"/>
      </c>
      <c r="M110" s="8">
        <f t="shared" si="64"/>
      </c>
      <c r="N110" s="8">
        <f t="shared" si="65"/>
      </c>
      <c r="O110" s="7">
        <f t="shared" si="66"/>
        <v>636.7903504216173</v>
      </c>
      <c r="P110" s="2">
        <f t="shared" si="67"/>
        <v>-636.7903504216173</v>
      </c>
      <c r="Q110" s="7">
        <f t="shared" si="68"/>
        <v>1724.3808581386545</v>
      </c>
      <c r="R110" s="7">
        <f t="shared" si="69"/>
      </c>
      <c r="S110" s="7">
        <f t="shared" si="70"/>
      </c>
      <c r="T110" s="16" t="e">
        <f t="shared" si="71"/>
        <v>#VALUE!</v>
      </c>
      <c r="U110" s="16" t="e">
        <f t="shared" si="72"/>
        <v>#VALUE!</v>
      </c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</row>
    <row r="111" spans="1:32" ht="15">
      <c r="A111" s="13"/>
      <c r="B111" s="13"/>
      <c r="C111" s="13"/>
      <c r="D111" s="17">
        <f t="shared" si="55"/>
        <v>1724.3808581386545</v>
      </c>
      <c r="E111" s="17">
        <f t="shared" si="56"/>
      </c>
      <c r="F111" s="40">
        <f t="shared" si="57"/>
      </c>
      <c r="G111" s="40">
        <f t="shared" si="58"/>
      </c>
      <c r="H111" s="40">
        <f t="shared" si="59"/>
      </c>
      <c r="I111" s="17">
        <f t="shared" si="60"/>
      </c>
      <c r="J111" s="17">
        <f t="shared" si="61"/>
      </c>
      <c r="K111" s="17">
        <f t="shared" si="62"/>
      </c>
      <c r="L111" s="17">
        <f t="shared" si="63"/>
      </c>
      <c r="M111" s="41">
        <f t="shared" si="64"/>
      </c>
      <c r="N111" s="41">
        <f t="shared" si="65"/>
      </c>
      <c r="O111" s="17">
        <f t="shared" si="66"/>
        <v>636.7903504216173</v>
      </c>
      <c r="P111" s="42">
        <f t="shared" si="67"/>
        <v>-636.7903504216173</v>
      </c>
      <c r="Q111" s="17">
        <f t="shared" si="68"/>
        <v>1724.3808581386545</v>
      </c>
      <c r="R111" s="17">
        <f t="shared" si="69"/>
      </c>
      <c r="S111" s="17">
        <f t="shared" si="70"/>
      </c>
      <c r="T111" s="43" t="e">
        <f t="shared" si="71"/>
        <v>#VALUE!</v>
      </c>
      <c r="U111" s="43" t="e">
        <f t="shared" si="72"/>
        <v>#VALUE!</v>
      </c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</row>
    <row r="112" spans="1:32" ht="15">
      <c r="A112" s="13"/>
      <c r="B112" s="13"/>
      <c r="C112" s="13"/>
      <c r="D112" s="7">
        <f t="shared" si="55"/>
        <v>1724.3808581386545</v>
      </c>
      <c r="E112" s="7">
        <f t="shared" si="56"/>
      </c>
      <c r="F112" s="5">
        <f t="shared" si="57"/>
      </c>
      <c r="G112" s="5">
        <f t="shared" si="58"/>
      </c>
      <c r="H112" s="5">
        <f t="shared" si="59"/>
      </c>
      <c r="I112" s="7">
        <f t="shared" si="60"/>
      </c>
      <c r="J112" s="7">
        <f t="shared" si="61"/>
      </c>
      <c r="K112" s="7">
        <f t="shared" si="62"/>
      </c>
      <c r="L112" s="7">
        <f t="shared" si="63"/>
      </c>
      <c r="M112" s="8">
        <f t="shared" si="64"/>
      </c>
      <c r="N112" s="8">
        <f t="shared" si="65"/>
      </c>
      <c r="O112" s="7">
        <f t="shared" si="66"/>
        <v>636.7903504216173</v>
      </c>
      <c r="P112" s="2">
        <f t="shared" si="67"/>
        <v>-636.7903504216173</v>
      </c>
      <c r="Q112" s="7">
        <f t="shared" si="68"/>
        <v>1724.3808581386545</v>
      </c>
      <c r="R112" s="7">
        <f t="shared" si="69"/>
      </c>
      <c r="S112" s="7">
        <f t="shared" si="70"/>
      </c>
      <c r="T112" s="16" t="e">
        <f t="shared" si="71"/>
        <v>#VALUE!</v>
      </c>
      <c r="U112" s="16" t="e">
        <f t="shared" si="72"/>
        <v>#VALUE!</v>
      </c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</row>
    <row r="113" spans="1:32" ht="15">
      <c r="A113" s="13"/>
      <c r="B113" s="13"/>
      <c r="C113" s="13"/>
      <c r="D113" s="7">
        <f t="shared" si="55"/>
        <v>1724.3808581386545</v>
      </c>
      <c r="E113" s="7">
        <f t="shared" si="56"/>
      </c>
      <c r="F113" s="5">
        <f t="shared" si="57"/>
      </c>
      <c r="G113" s="5">
        <f t="shared" si="58"/>
      </c>
      <c r="H113" s="5">
        <f t="shared" si="59"/>
      </c>
      <c r="I113" s="7">
        <f t="shared" si="60"/>
      </c>
      <c r="J113" s="7">
        <f t="shared" si="61"/>
      </c>
      <c r="K113" s="7">
        <f t="shared" si="62"/>
      </c>
      <c r="L113" s="7">
        <f t="shared" si="63"/>
      </c>
      <c r="M113" s="8">
        <f t="shared" si="64"/>
      </c>
      <c r="N113" s="8">
        <f t="shared" si="65"/>
      </c>
      <c r="O113" s="7">
        <f t="shared" si="66"/>
        <v>636.7903504216173</v>
      </c>
      <c r="P113" s="2">
        <f t="shared" si="67"/>
        <v>-636.7903504216173</v>
      </c>
      <c r="Q113" s="7">
        <f t="shared" si="68"/>
        <v>1724.3808581386545</v>
      </c>
      <c r="R113" s="7">
        <f t="shared" si="69"/>
      </c>
      <c r="S113" s="7">
        <f t="shared" si="70"/>
      </c>
      <c r="T113" s="16" t="e">
        <f t="shared" si="71"/>
        <v>#VALUE!</v>
      </c>
      <c r="U113" s="16" t="e">
        <f t="shared" si="72"/>
        <v>#VALUE!</v>
      </c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</row>
    <row r="114" spans="1:32" ht="15">
      <c r="A114" s="13"/>
      <c r="B114" s="13"/>
      <c r="C114" s="13"/>
      <c r="D114" s="7">
        <f t="shared" si="55"/>
        <v>1724.3808581386545</v>
      </c>
      <c r="E114" s="7">
        <f t="shared" si="56"/>
      </c>
      <c r="F114" s="5">
        <f t="shared" si="57"/>
      </c>
      <c r="G114" s="5">
        <f t="shared" si="58"/>
      </c>
      <c r="H114" s="5">
        <f t="shared" si="59"/>
      </c>
      <c r="I114" s="7">
        <f t="shared" si="60"/>
      </c>
      <c r="J114" s="7">
        <f t="shared" si="61"/>
      </c>
      <c r="K114" s="7">
        <f t="shared" si="62"/>
      </c>
      <c r="L114" s="7">
        <f t="shared" si="63"/>
      </c>
      <c r="M114" s="8">
        <f t="shared" si="64"/>
      </c>
      <c r="N114" s="8">
        <f t="shared" si="65"/>
      </c>
      <c r="O114" s="7">
        <f t="shared" si="66"/>
        <v>636.7903504216173</v>
      </c>
      <c r="P114" s="2">
        <f t="shared" si="67"/>
        <v>-636.7903504216173</v>
      </c>
      <c r="Q114" s="7">
        <f t="shared" si="68"/>
        <v>1724.3808581386545</v>
      </c>
      <c r="R114" s="7">
        <f t="shared" si="69"/>
      </c>
      <c r="S114" s="7">
        <f t="shared" si="70"/>
      </c>
      <c r="T114" s="16" t="e">
        <f t="shared" si="71"/>
        <v>#VALUE!</v>
      </c>
      <c r="U114" s="16" t="e">
        <f t="shared" si="72"/>
        <v>#VALUE!</v>
      </c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</row>
    <row r="115" spans="1:32" ht="15">
      <c r="A115" s="13"/>
      <c r="B115" s="13"/>
      <c r="C115" s="13"/>
      <c r="D115" s="7">
        <f t="shared" si="55"/>
        <v>1724.3808581386545</v>
      </c>
      <c r="E115" s="7">
        <f t="shared" si="56"/>
      </c>
      <c r="F115" s="5">
        <f t="shared" si="57"/>
      </c>
      <c r="G115" s="5">
        <f t="shared" si="58"/>
      </c>
      <c r="H115" s="5">
        <f t="shared" si="59"/>
      </c>
      <c r="I115" s="7">
        <f t="shared" si="60"/>
      </c>
      <c r="J115" s="7">
        <f t="shared" si="61"/>
      </c>
      <c r="K115" s="7">
        <f t="shared" si="62"/>
      </c>
      <c r="L115" s="7">
        <f t="shared" si="63"/>
      </c>
      <c r="M115" s="8">
        <f t="shared" si="64"/>
      </c>
      <c r="N115" s="8">
        <f t="shared" si="65"/>
      </c>
      <c r="O115" s="7">
        <f t="shared" si="66"/>
        <v>636.7903504216173</v>
      </c>
      <c r="P115" s="2">
        <f t="shared" si="67"/>
        <v>-636.7903504216173</v>
      </c>
      <c r="Q115" s="7">
        <f t="shared" si="68"/>
        <v>1724.3808581386545</v>
      </c>
      <c r="R115" s="7">
        <f t="shared" si="69"/>
      </c>
      <c r="S115" s="7">
        <f t="shared" si="70"/>
      </c>
      <c r="T115" s="16" t="e">
        <f t="shared" si="71"/>
        <v>#VALUE!</v>
      </c>
      <c r="U115" s="16" t="e">
        <f t="shared" si="72"/>
        <v>#VALUE!</v>
      </c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</row>
    <row r="116" spans="1:32" ht="15">
      <c r="A116" s="13"/>
      <c r="B116" s="13"/>
      <c r="C116" s="13"/>
      <c r="D116" s="7">
        <f t="shared" si="55"/>
        <v>1724.3808581386545</v>
      </c>
      <c r="E116" s="7">
        <f t="shared" si="56"/>
      </c>
      <c r="F116" s="5">
        <f t="shared" si="57"/>
      </c>
      <c r="G116" s="5">
        <f t="shared" si="58"/>
      </c>
      <c r="H116" s="5">
        <f t="shared" si="59"/>
      </c>
      <c r="I116" s="7">
        <f t="shared" si="60"/>
      </c>
      <c r="J116" s="7">
        <f t="shared" si="61"/>
      </c>
      <c r="K116" s="7">
        <f t="shared" si="62"/>
      </c>
      <c r="L116" s="7">
        <f t="shared" si="63"/>
      </c>
      <c r="M116" s="8">
        <f t="shared" si="64"/>
      </c>
      <c r="N116" s="8">
        <f t="shared" si="65"/>
      </c>
      <c r="O116" s="7">
        <f t="shared" si="66"/>
        <v>636.7903504216173</v>
      </c>
      <c r="P116" s="2">
        <f t="shared" si="67"/>
        <v>-636.7903504216173</v>
      </c>
      <c r="Q116" s="7">
        <f t="shared" si="68"/>
        <v>1724.3808581386545</v>
      </c>
      <c r="R116" s="7">
        <f t="shared" si="69"/>
      </c>
      <c r="S116" s="7">
        <f t="shared" si="70"/>
      </c>
      <c r="T116" s="16" t="e">
        <f t="shared" si="71"/>
        <v>#VALUE!</v>
      </c>
      <c r="U116" s="16" t="e">
        <f t="shared" si="72"/>
        <v>#VALUE!</v>
      </c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</row>
    <row r="117" spans="1:32" ht="15">
      <c r="A117" s="13"/>
      <c r="B117" s="13"/>
      <c r="C117" s="13"/>
      <c r="D117" s="7">
        <f t="shared" si="55"/>
        <v>1724.3808581386545</v>
      </c>
      <c r="E117" s="7">
        <f t="shared" si="56"/>
      </c>
      <c r="F117" s="5">
        <f t="shared" si="57"/>
      </c>
      <c r="G117" s="5">
        <f t="shared" si="58"/>
      </c>
      <c r="H117" s="5">
        <f t="shared" si="59"/>
      </c>
      <c r="I117" s="7">
        <f t="shared" si="60"/>
      </c>
      <c r="J117" s="7">
        <f t="shared" si="61"/>
      </c>
      <c r="K117" s="7">
        <f t="shared" si="62"/>
      </c>
      <c r="L117" s="7">
        <f t="shared" si="63"/>
      </c>
      <c r="M117" s="8">
        <f t="shared" si="64"/>
      </c>
      <c r="N117" s="8">
        <f t="shared" si="65"/>
      </c>
      <c r="O117" s="7">
        <f t="shared" si="66"/>
        <v>636.7903504216173</v>
      </c>
      <c r="P117" s="2">
        <f t="shared" si="67"/>
        <v>-636.7903504216173</v>
      </c>
      <c r="Q117" s="7">
        <f t="shared" si="68"/>
        <v>1724.3808581386545</v>
      </c>
      <c r="R117" s="7">
        <f t="shared" si="69"/>
      </c>
      <c r="S117" s="7">
        <f t="shared" si="70"/>
      </c>
      <c r="T117" s="16" t="e">
        <f t="shared" si="71"/>
        <v>#VALUE!</v>
      </c>
      <c r="U117" s="16" t="e">
        <f t="shared" si="72"/>
        <v>#VALUE!</v>
      </c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</row>
    <row r="118" spans="1:32" ht="15">
      <c r="A118" s="13"/>
      <c r="B118" s="13"/>
      <c r="C118" s="13"/>
      <c r="D118" s="7">
        <f t="shared" si="55"/>
        <v>1724.3808581386545</v>
      </c>
      <c r="E118" s="7">
        <f t="shared" si="56"/>
      </c>
      <c r="F118" s="5">
        <f t="shared" si="57"/>
      </c>
      <c r="G118" s="5">
        <f t="shared" si="58"/>
      </c>
      <c r="H118" s="5">
        <f t="shared" si="59"/>
      </c>
      <c r="I118" s="7">
        <f t="shared" si="60"/>
      </c>
      <c r="J118" s="7">
        <f t="shared" si="61"/>
      </c>
      <c r="K118" s="7">
        <f t="shared" si="62"/>
      </c>
      <c r="L118" s="7">
        <f t="shared" si="63"/>
      </c>
      <c r="M118" s="8">
        <f t="shared" si="64"/>
      </c>
      <c r="N118" s="8">
        <f t="shared" si="65"/>
      </c>
      <c r="O118" s="7">
        <f t="shared" si="66"/>
        <v>636.7903504216173</v>
      </c>
      <c r="P118" s="2">
        <f t="shared" si="67"/>
        <v>-636.7903504216173</v>
      </c>
      <c r="Q118" s="7">
        <f t="shared" si="68"/>
        <v>1724.3808581386545</v>
      </c>
      <c r="R118" s="7">
        <f t="shared" si="69"/>
      </c>
      <c r="S118" s="7">
        <f t="shared" si="70"/>
      </c>
      <c r="T118" s="16" t="e">
        <f t="shared" si="71"/>
        <v>#VALUE!</v>
      </c>
      <c r="U118" s="16" t="e">
        <f t="shared" si="72"/>
        <v>#VALUE!</v>
      </c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</row>
    <row r="119" spans="1:32" ht="15">
      <c r="A119" s="13"/>
      <c r="B119" s="13"/>
      <c r="C119" s="13"/>
      <c r="D119" s="7"/>
      <c r="E119" s="7"/>
      <c r="F119" s="5"/>
      <c r="G119" s="5"/>
      <c r="H119" s="5"/>
      <c r="I119" s="7"/>
      <c r="J119" s="7"/>
      <c r="K119" s="7"/>
      <c r="L119" s="7"/>
      <c r="M119" s="8"/>
      <c r="N119" s="8"/>
      <c r="O119" s="7"/>
      <c r="P119" s="2"/>
      <c r="Q119" s="7"/>
      <c r="R119" s="7"/>
      <c r="S119" s="7"/>
      <c r="T119" s="16"/>
      <c r="U119" s="16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</row>
    <row r="120" spans="1:32" ht="15">
      <c r="A120" s="13"/>
      <c r="B120" s="13"/>
      <c r="C120" s="13"/>
      <c r="D120" s="7"/>
      <c r="E120" s="7"/>
      <c r="F120" s="5"/>
      <c r="G120" s="5"/>
      <c r="H120" s="5"/>
      <c r="I120" s="7"/>
      <c r="J120" s="7"/>
      <c r="K120" s="7"/>
      <c r="L120" s="7"/>
      <c r="M120" s="8"/>
      <c r="N120" s="8"/>
      <c r="O120" s="7"/>
      <c r="P120" s="2"/>
      <c r="Q120" s="7"/>
      <c r="R120" s="7"/>
      <c r="S120" s="7"/>
      <c r="T120" s="16"/>
      <c r="U120" s="16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</row>
    <row r="121" spans="1:32" ht="15">
      <c r="A121" s="13"/>
      <c r="B121" s="13"/>
      <c r="C121" s="13"/>
      <c r="D121" s="7"/>
      <c r="E121" s="7"/>
      <c r="F121" s="5"/>
      <c r="G121" s="5"/>
      <c r="H121" s="5"/>
      <c r="I121" s="7"/>
      <c r="J121" s="7"/>
      <c r="K121" s="7"/>
      <c r="L121" s="7"/>
      <c r="M121" s="8"/>
      <c r="N121" s="8"/>
      <c r="O121" s="7"/>
      <c r="P121" s="2"/>
      <c r="Q121" s="7"/>
      <c r="R121" s="7"/>
      <c r="S121" s="7"/>
      <c r="T121" s="16"/>
      <c r="U121" s="16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</row>
    <row r="122" spans="1:32" ht="15">
      <c r="A122" s="13"/>
      <c r="B122" s="13"/>
      <c r="C122" s="13"/>
      <c r="D122" s="7"/>
      <c r="E122" s="7"/>
      <c r="F122" s="5"/>
      <c r="G122" s="5"/>
      <c r="H122" s="5"/>
      <c r="I122" s="7"/>
      <c r="J122" s="7"/>
      <c r="K122" s="7"/>
      <c r="L122" s="7"/>
      <c r="M122" s="8"/>
      <c r="N122" s="8"/>
      <c r="O122" s="7"/>
      <c r="P122" s="2"/>
      <c r="Q122" s="7"/>
      <c r="R122" s="7"/>
      <c r="S122" s="7"/>
      <c r="T122" s="16"/>
      <c r="U122" s="16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</row>
    <row r="123" spans="1:32" ht="15">
      <c r="A123" s="13"/>
      <c r="B123" s="13"/>
      <c r="C123" s="13"/>
      <c r="D123" s="7"/>
      <c r="E123" s="7"/>
      <c r="F123" s="5"/>
      <c r="G123" s="5"/>
      <c r="H123" s="5"/>
      <c r="I123" s="7"/>
      <c r="J123" s="7"/>
      <c r="K123" s="7"/>
      <c r="L123" s="7"/>
      <c r="M123" s="8"/>
      <c r="N123" s="8"/>
      <c r="O123" s="7"/>
      <c r="P123" s="2"/>
      <c r="Q123" s="7"/>
      <c r="R123" s="7"/>
      <c r="S123" s="7"/>
      <c r="T123" s="16"/>
      <c r="U123" s="16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</row>
    <row r="124" spans="1:32" ht="15">
      <c r="A124" s="13"/>
      <c r="B124" s="13"/>
      <c r="C124" s="13"/>
      <c r="D124" s="7"/>
      <c r="E124" s="7"/>
      <c r="F124" s="5"/>
      <c r="G124" s="5"/>
      <c r="H124" s="5"/>
      <c r="I124" s="7"/>
      <c r="J124" s="7"/>
      <c r="K124" s="7"/>
      <c r="L124" s="7"/>
      <c r="M124" s="8"/>
      <c r="N124" s="8"/>
      <c r="O124" s="7"/>
      <c r="P124" s="2"/>
      <c r="Q124" s="7"/>
      <c r="R124" s="7"/>
      <c r="S124" s="7"/>
      <c r="T124" s="16"/>
      <c r="U124" s="16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</row>
    <row r="125" spans="1:32" ht="15">
      <c r="A125" s="13"/>
      <c r="B125" s="13"/>
      <c r="C125" s="13"/>
      <c r="D125" s="7"/>
      <c r="E125" s="7"/>
      <c r="F125" s="5"/>
      <c r="G125" s="5"/>
      <c r="H125" s="5"/>
      <c r="I125" s="7"/>
      <c r="J125" s="7"/>
      <c r="K125" s="7"/>
      <c r="L125" s="7"/>
      <c r="M125" s="8"/>
      <c r="N125" s="8"/>
      <c r="O125" s="7"/>
      <c r="P125" s="2"/>
      <c r="Q125" s="7"/>
      <c r="R125" s="7"/>
      <c r="S125" s="7"/>
      <c r="T125" s="16"/>
      <c r="U125" s="16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</row>
    <row r="126" spans="1:32" ht="15">
      <c r="A126" s="13"/>
      <c r="B126" s="13"/>
      <c r="C126" s="13"/>
      <c r="D126" s="7"/>
      <c r="E126" s="7"/>
      <c r="F126" s="5"/>
      <c r="G126" s="5"/>
      <c r="H126" s="5"/>
      <c r="I126" s="7"/>
      <c r="J126" s="7"/>
      <c r="K126" s="7"/>
      <c r="L126" s="7"/>
      <c r="M126" s="8"/>
      <c r="N126" s="8"/>
      <c r="O126" s="7"/>
      <c r="P126" s="2"/>
      <c r="Q126" s="7"/>
      <c r="R126" s="7"/>
      <c r="S126" s="7"/>
      <c r="T126" s="16"/>
      <c r="U126" s="16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</row>
    <row r="127" spans="1:32" ht="15">
      <c r="A127" s="13"/>
      <c r="B127" s="13"/>
      <c r="C127" s="13"/>
      <c r="D127" s="7"/>
      <c r="E127" s="7"/>
      <c r="F127" s="5"/>
      <c r="G127" s="5"/>
      <c r="H127" s="5"/>
      <c r="I127" s="7"/>
      <c r="J127" s="7"/>
      <c r="K127" s="7"/>
      <c r="L127" s="7"/>
      <c r="M127" s="8"/>
      <c r="N127" s="8"/>
      <c r="O127" s="7"/>
      <c r="P127" s="2"/>
      <c r="Q127" s="7"/>
      <c r="R127" s="7"/>
      <c r="S127" s="7"/>
      <c r="T127" s="16"/>
      <c r="U127" s="16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</row>
    <row r="128" spans="1:32" ht="15">
      <c r="A128" s="13"/>
      <c r="B128" s="13"/>
      <c r="C128" s="13"/>
      <c r="D128" s="7"/>
      <c r="E128" s="7"/>
      <c r="F128" s="5"/>
      <c r="G128" s="5"/>
      <c r="H128" s="5"/>
      <c r="I128" s="7"/>
      <c r="J128" s="7"/>
      <c r="K128" s="7"/>
      <c r="L128" s="7"/>
      <c r="M128" s="8"/>
      <c r="N128" s="8"/>
      <c r="O128" s="7"/>
      <c r="P128" s="2"/>
      <c r="Q128" s="7"/>
      <c r="R128" s="7"/>
      <c r="S128" s="7"/>
      <c r="T128" s="16"/>
      <c r="U128" s="16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</row>
    <row r="129" spans="1:32" ht="15">
      <c r="A129" s="13"/>
      <c r="B129" s="13"/>
      <c r="C129" s="13"/>
      <c r="D129" s="7"/>
      <c r="E129" s="7"/>
      <c r="F129" s="5"/>
      <c r="G129" s="5"/>
      <c r="H129" s="5"/>
      <c r="I129" s="7"/>
      <c r="J129" s="7"/>
      <c r="K129" s="7"/>
      <c r="L129" s="7"/>
      <c r="M129" s="8"/>
      <c r="N129" s="8"/>
      <c r="O129" s="7"/>
      <c r="P129" s="2"/>
      <c r="Q129" s="7"/>
      <c r="R129" s="7"/>
      <c r="S129" s="7"/>
      <c r="T129" s="16"/>
      <c r="U129" s="16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</row>
    <row r="130" spans="1:32" ht="15">
      <c r="A130" s="13"/>
      <c r="B130" s="13"/>
      <c r="C130" s="13"/>
      <c r="D130" s="7"/>
      <c r="E130" s="7"/>
      <c r="F130" s="5"/>
      <c r="G130" s="5"/>
      <c r="H130" s="5"/>
      <c r="I130" s="7"/>
      <c r="J130" s="7"/>
      <c r="K130" s="7"/>
      <c r="L130" s="7"/>
      <c r="M130" s="8"/>
      <c r="N130" s="8"/>
      <c r="O130" s="7"/>
      <c r="P130" s="2"/>
      <c r="Q130" s="7"/>
      <c r="R130" s="7"/>
      <c r="S130" s="7"/>
      <c r="T130" s="16"/>
      <c r="U130" s="16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</row>
    <row r="131" spans="1:32" ht="15">
      <c r="A131" s="13"/>
      <c r="B131" s="13"/>
      <c r="C131" s="13"/>
      <c r="D131" s="7"/>
      <c r="E131" s="7"/>
      <c r="F131" s="5"/>
      <c r="G131" s="5"/>
      <c r="H131" s="5"/>
      <c r="I131" s="7"/>
      <c r="J131" s="7"/>
      <c r="K131" s="7"/>
      <c r="L131" s="7"/>
      <c r="M131" s="8"/>
      <c r="N131" s="8"/>
      <c r="O131" s="7"/>
      <c r="P131" s="2"/>
      <c r="Q131" s="7"/>
      <c r="R131" s="7"/>
      <c r="S131" s="7"/>
      <c r="T131" s="16"/>
      <c r="U131" s="16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</row>
    <row r="132" spans="1:32" ht="15">
      <c r="A132" s="13"/>
      <c r="B132" s="13"/>
      <c r="C132" s="13"/>
      <c r="D132" s="7"/>
      <c r="E132" s="7"/>
      <c r="F132" s="5"/>
      <c r="G132" s="5"/>
      <c r="H132" s="5"/>
      <c r="I132" s="7"/>
      <c r="J132" s="7"/>
      <c r="K132" s="7"/>
      <c r="L132" s="7"/>
      <c r="M132" s="8"/>
      <c r="N132" s="8"/>
      <c r="O132" s="7"/>
      <c r="P132" s="2"/>
      <c r="Q132" s="7"/>
      <c r="R132" s="7"/>
      <c r="S132" s="7"/>
      <c r="T132" s="16"/>
      <c r="U132" s="16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</row>
    <row r="133" spans="1:32" ht="15">
      <c r="A133" s="13"/>
      <c r="B133" s="13"/>
      <c r="C133" s="13"/>
      <c r="D133" s="7"/>
      <c r="E133" s="7"/>
      <c r="F133" s="5"/>
      <c r="G133" s="5"/>
      <c r="H133" s="5"/>
      <c r="I133" s="7"/>
      <c r="J133" s="7"/>
      <c r="K133" s="7"/>
      <c r="L133" s="7"/>
      <c r="M133" s="8"/>
      <c r="N133" s="8"/>
      <c r="O133" s="7"/>
      <c r="P133" s="2"/>
      <c r="Q133" s="7"/>
      <c r="R133" s="7"/>
      <c r="S133" s="7"/>
      <c r="T133" s="16"/>
      <c r="U133" s="16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</row>
    <row r="134" spans="1:32" ht="15">
      <c r="A134" s="13"/>
      <c r="B134" s="13"/>
      <c r="C134" s="13"/>
      <c r="D134" s="7"/>
      <c r="E134" s="7"/>
      <c r="F134" s="5"/>
      <c r="G134" s="5"/>
      <c r="H134" s="5"/>
      <c r="I134" s="7"/>
      <c r="J134" s="7"/>
      <c r="K134" s="7"/>
      <c r="L134" s="7"/>
      <c r="M134" s="8"/>
      <c r="N134" s="8"/>
      <c r="O134" s="7"/>
      <c r="P134" s="2"/>
      <c r="Q134" s="7"/>
      <c r="R134" s="7"/>
      <c r="S134" s="7"/>
      <c r="T134" s="16"/>
      <c r="U134" s="16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</row>
    <row r="135" spans="1:32" ht="15">
      <c r="A135" s="13"/>
      <c r="B135" s="13"/>
      <c r="C135" s="13"/>
      <c r="D135" s="7"/>
      <c r="E135" s="7"/>
      <c r="F135" s="5"/>
      <c r="G135" s="5"/>
      <c r="H135" s="5"/>
      <c r="I135" s="7"/>
      <c r="J135" s="7"/>
      <c r="K135" s="7"/>
      <c r="L135" s="7"/>
      <c r="M135" s="8"/>
      <c r="N135" s="8"/>
      <c r="O135" s="7"/>
      <c r="P135" s="2"/>
      <c r="Q135" s="7"/>
      <c r="R135" s="7"/>
      <c r="S135" s="7"/>
      <c r="T135" s="16"/>
      <c r="U135" s="16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</row>
    <row r="136" spans="1:32" ht="15">
      <c r="A136" s="13"/>
      <c r="B136" s="13"/>
      <c r="C136" s="13"/>
      <c r="D136" s="7"/>
      <c r="E136" s="7"/>
      <c r="F136" s="5"/>
      <c r="G136" s="5"/>
      <c r="H136" s="5"/>
      <c r="I136" s="7"/>
      <c r="J136" s="7"/>
      <c r="K136" s="7"/>
      <c r="L136" s="7"/>
      <c r="M136" s="8"/>
      <c r="N136" s="8"/>
      <c r="O136" s="7"/>
      <c r="P136" s="2"/>
      <c r="Q136" s="7"/>
      <c r="R136" s="7"/>
      <c r="S136" s="7"/>
      <c r="T136" s="16"/>
      <c r="U136" s="16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</row>
    <row r="137" spans="1:32" ht="15">
      <c r="A137" s="13"/>
      <c r="B137" s="13"/>
      <c r="C137" s="13"/>
      <c r="D137" s="7"/>
      <c r="E137" s="7"/>
      <c r="F137" s="5"/>
      <c r="G137" s="5"/>
      <c r="H137" s="5"/>
      <c r="I137" s="7"/>
      <c r="J137" s="7"/>
      <c r="K137" s="7"/>
      <c r="L137" s="7"/>
      <c r="M137" s="8"/>
      <c r="N137" s="8"/>
      <c r="O137" s="7"/>
      <c r="P137" s="2"/>
      <c r="Q137" s="7"/>
      <c r="R137" s="7"/>
      <c r="S137" s="7"/>
      <c r="T137" s="16"/>
      <c r="U137" s="16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</row>
    <row r="138" spans="1:32" ht="15">
      <c r="A138" s="13"/>
      <c r="B138" s="13"/>
      <c r="C138" s="13"/>
      <c r="D138" s="7"/>
      <c r="E138" s="7"/>
      <c r="F138" s="5"/>
      <c r="G138" s="5"/>
      <c r="H138" s="5"/>
      <c r="I138" s="7"/>
      <c r="J138" s="7"/>
      <c r="K138" s="7"/>
      <c r="L138" s="7"/>
      <c r="M138" s="8"/>
      <c r="N138" s="8"/>
      <c r="O138" s="7"/>
      <c r="P138" s="2"/>
      <c r="Q138" s="7"/>
      <c r="R138" s="7"/>
      <c r="S138" s="7"/>
      <c r="T138" s="16"/>
      <c r="U138" s="16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</row>
    <row r="139" spans="1:32" ht="15">
      <c r="A139" s="13"/>
      <c r="B139" s="13"/>
      <c r="C139" s="13"/>
      <c r="D139" s="7"/>
      <c r="E139" s="7"/>
      <c r="F139" s="5"/>
      <c r="G139" s="5"/>
      <c r="H139" s="5"/>
      <c r="I139" s="7"/>
      <c r="J139" s="7"/>
      <c r="K139" s="7"/>
      <c r="L139" s="7"/>
      <c r="M139" s="8"/>
      <c r="N139" s="8"/>
      <c r="O139" s="7"/>
      <c r="P139" s="2"/>
      <c r="Q139" s="7"/>
      <c r="R139" s="7"/>
      <c r="S139" s="7"/>
      <c r="T139" s="16"/>
      <c r="U139" s="16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</row>
    <row r="140" spans="1:32" ht="15">
      <c r="A140" s="13"/>
      <c r="B140" s="13"/>
      <c r="C140" s="13"/>
      <c r="D140" s="7"/>
      <c r="E140" s="7"/>
      <c r="F140" s="5"/>
      <c r="G140" s="5"/>
      <c r="H140" s="5"/>
      <c r="I140" s="7"/>
      <c r="J140" s="7"/>
      <c r="K140" s="7"/>
      <c r="L140" s="7"/>
      <c r="M140" s="8"/>
      <c r="N140" s="8"/>
      <c r="O140" s="7"/>
      <c r="P140" s="2"/>
      <c r="Q140" s="7"/>
      <c r="R140" s="7"/>
      <c r="S140" s="7"/>
      <c r="T140" s="16"/>
      <c r="U140" s="16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</row>
    <row r="141" spans="1:32" ht="15">
      <c r="A141" s="13"/>
      <c r="B141" s="13"/>
      <c r="C141" s="13"/>
      <c r="D141" s="7"/>
      <c r="E141" s="7"/>
      <c r="F141" s="5"/>
      <c r="G141" s="5"/>
      <c r="H141" s="5"/>
      <c r="I141" s="7"/>
      <c r="J141" s="7"/>
      <c r="K141" s="7"/>
      <c r="L141" s="7"/>
      <c r="M141" s="8"/>
      <c r="N141" s="8"/>
      <c r="O141" s="7"/>
      <c r="P141" s="2"/>
      <c r="Q141" s="7"/>
      <c r="R141" s="7"/>
      <c r="S141" s="7"/>
      <c r="T141" s="16"/>
      <c r="U141" s="16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</row>
    <row r="142" spans="1:32" ht="15">
      <c r="A142" s="13"/>
      <c r="B142" s="13"/>
      <c r="C142" s="13"/>
      <c r="D142" s="7"/>
      <c r="E142" s="7"/>
      <c r="F142" s="5"/>
      <c r="G142" s="5"/>
      <c r="H142" s="5"/>
      <c r="I142" s="7"/>
      <c r="J142" s="7"/>
      <c r="K142" s="7"/>
      <c r="L142" s="7"/>
      <c r="M142" s="8"/>
      <c r="N142" s="8"/>
      <c r="O142" s="7"/>
      <c r="P142" s="2"/>
      <c r="Q142" s="7"/>
      <c r="R142" s="7"/>
      <c r="S142" s="7"/>
      <c r="T142" s="16"/>
      <c r="U142" s="16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</row>
    <row r="143" spans="1:32" ht="15">
      <c r="A143" s="13"/>
      <c r="B143" s="13"/>
      <c r="C143" s="13"/>
      <c r="D143" s="7"/>
      <c r="E143" s="7"/>
      <c r="F143" s="5"/>
      <c r="G143" s="5"/>
      <c r="H143" s="5"/>
      <c r="I143" s="7"/>
      <c r="J143" s="7"/>
      <c r="K143" s="7"/>
      <c r="L143" s="7"/>
      <c r="M143" s="8"/>
      <c r="N143" s="8"/>
      <c r="O143" s="7"/>
      <c r="P143" s="2"/>
      <c r="Q143" s="7"/>
      <c r="R143" s="7"/>
      <c r="S143" s="7"/>
      <c r="T143" s="16"/>
      <c r="U143" s="16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</row>
    <row r="144" spans="1:32" ht="15">
      <c r="A144" s="13"/>
      <c r="B144" s="13"/>
      <c r="C144" s="13"/>
      <c r="D144" s="7"/>
      <c r="E144" s="7"/>
      <c r="F144" s="5"/>
      <c r="G144" s="5"/>
      <c r="H144" s="5"/>
      <c r="I144" s="7"/>
      <c r="J144" s="7"/>
      <c r="K144" s="7"/>
      <c r="L144" s="7"/>
      <c r="M144" s="8"/>
      <c r="N144" s="8"/>
      <c r="O144" s="7"/>
      <c r="P144" s="2"/>
      <c r="Q144" s="7"/>
      <c r="R144" s="7"/>
      <c r="S144" s="7"/>
      <c r="T144" s="16"/>
      <c r="U144" s="16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</row>
    <row r="145" spans="1:19" ht="15">
      <c r="A145" s="13"/>
      <c r="B145" s="13"/>
      <c r="C145" s="13"/>
      <c r="D145" s="7"/>
      <c r="E145" s="7"/>
      <c r="F145" s="5"/>
      <c r="G145" s="5"/>
      <c r="H145" s="5"/>
      <c r="I145" s="7"/>
      <c r="J145" s="7"/>
      <c r="K145" s="7"/>
      <c r="L145" s="7"/>
      <c r="M145" s="8"/>
      <c r="N145" s="8"/>
      <c r="O145" s="7"/>
      <c r="P145" s="2"/>
      <c r="Q145" s="7"/>
      <c r="R145" s="7"/>
      <c r="S145" s="7"/>
    </row>
    <row r="146" spans="1:19" ht="15">
      <c r="A146" s="13"/>
      <c r="B146" s="13"/>
      <c r="C146" s="13"/>
      <c r="D146" s="7"/>
      <c r="E146" s="7"/>
      <c r="F146" s="5"/>
      <c r="G146" s="5"/>
      <c r="H146" s="5"/>
      <c r="I146" s="7"/>
      <c r="J146" s="7"/>
      <c r="K146" s="7"/>
      <c r="L146" s="7"/>
      <c r="M146" s="8"/>
      <c r="N146" s="8"/>
      <c r="O146" s="7"/>
      <c r="P146" s="2"/>
      <c r="Q146" s="7"/>
      <c r="R146" s="7"/>
      <c r="S146" s="7"/>
    </row>
    <row r="147" spans="1:19" ht="15">
      <c r="A147" s="13"/>
      <c r="B147" s="13"/>
      <c r="C147" s="13"/>
      <c r="D147" s="7"/>
      <c r="E147" s="7"/>
      <c r="F147" s="5"/>
      <c r="G147" s="5"/>
      <c r="H147" s="5"/>
      <c r="I147" s="7"/>
      <c r="J147" s="7"/>
      <c r="K147" s="7"/>
      <c r="L147" s="7"/>
      <c r="M147" s="8"/>
      <c r="N147" s="8"/>
      <c r="O147" s="7"/>
      <c r="P147" s="2"/>
      <c r="Q147" s="7"/>
      <c r="R147" s="7"/>
      <c r="S147" s="7"/>
    </row>
    <row r="148" spans="1:32" ht="18">
      <c r="A148" s="24"/>
      <c r="B148" s="37" t="s">
        <v>62</v>
      </c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U148" s="14" t="s">
        <v>49</v>
      </c>
      <c r="V148" s="14" t="s">
        <v>50</v>
      </c>
      <c r="W148" s="14" t="s">
        <v>51</v>
      </c>
      <c r="X148" s="14" t="s">
        <v>52</v>
      </c>
      <c r="Y148" s="14" t="s">
        <v>53</v>
      </c>
      <c r="Z148" s="14" t="s">
        <v>54</v>
      </c>
      <c r="AA148" s="14" t="s">
        <v>55</v>
      </c>
      <c r="AB148" s="14" t="s">
        <v>56</v>
      </c>
      <c r="AC148" s="14" t="s">
        <v>57</v>
      </c>
      <c r="AD148" s="14" t="s">
        <v>58</v>
      </c>
      <c r="AE148" s="14" t="s">
        <v>59</v>
      </c>
      <c r="AF148" s="14" t="s">
        <v>60</v>
      </c>
    </row>
    <row r="149" spans="1:32" ht="12.7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>
        <v>-25</v>
      </c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</row>
    <row r="150" spans="1:32" ht="12.7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>
        <v>650</v>
      </c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</row>
    <row r="151" spans="1:21" ht="20.25">
      <c r="A151" s="24"/>
      <c r="B151" s="24"/>
      <c r="C151" s="24"/>
      <c r="D151" s="24"/>
      <c r="E151" s="24"/>
      <c r="F151" s="24"/>
      <c r="G151" s="38" t="s">
        <v>28</v>
      </c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33">
        <v>5714819.295</v>
      </c>
      <c r="U151" s="33">
        <v>640890.807</v>
      </c>
    </row>
    <row r="152" spans="1:34" ht="15.75">
      <c r="A152" s="25" t="s">
        <v>3</v>
      </c>
      <c r="B152" s="25" t="s">
        <v>4</v>
      </c>
      <c r="C152" s="25" t="s">
        <v>5</v>
      </c>
      <c r="D152" s="25" t="s">
        <v>6</v>
      </c>
      <c r="E152" s="26" t="s">
        <v>6</v>
      </c>
      <c r="F152" s="25" t="s">
        <v>7</v>
      </c>
      <c r="G152" s="25" t="s">
        <v>8</v>
      </c>
      <c r="H152" s="25" t="s">
        <v>9</v>
      </c>
      <c r="I152" s="25" t="s">
        <v>10</v>
      </c>
      <c r="J152" s="25" t="s">
        <v>11</v>
      </c>
      <c r="K152" s="25" t="s">
        <v>12</v>
      </c>
      <c r="L152" s="25" t="s">
        <v>13</v>
      </c>
      <c r="M152" s="25" t="s">
        <v>14</v>
      </c>
      <c r="N152" s="25" t="s">
        <v>15</v>
      </c>
      <c r="O152" s="27" t="s">
        <v>16</v>
      </c>
      <c r="P152" s="27" t="s">
        <v>16</v>
      </c>
      <c r="Q152" s="27" t="s">
        <v>17</v>
      </c>
      <c r="R152" s="27" t="s">
        <v>18</v>
      </c>
      <c r="S152" s="27" t="s">
        <v>19</v>
      </c>
      <c r="T152" s="34" t="s">
        <v>45</v>
      </c>
      <c r="U152" s="24"/>
      <c r="AB152" s="23"/>
      <c r="AC152" s="23"/>
      <c r="AD152" s="23"/>
      <c r="AE152" s="23"/>
      <c r="AF152" s="23"/>
      <c r="AG152" s="57"/>
      <c r="AH152" s="57"/>
    </row>
    <row r="153" spans="1:34" ht="15.75">
      <c r="A153" s="23"/>
      <c r="B153" s="25" t="s">
        <v>20</v>
      </c>
      <c r="C153" s="25" t="s">
        <v>20</v>
      </c>
      <c r="D153" s="25" t="s">
        <v>43</v>
      </c>
      <c r="E153" s="26" t="s">
        <v>42</v>
      </c>
      <c r="F153" s="25" t="s">
        <v>21</v>
      </c>
      <c r="G153" s="25" t="s">
        <v>22</v>
      </c>
      <c r="H153" s="25" t="s">
        <v>41</v>
      </c>
      <c r="I153" s="25" t="s">
        <v>43</v>
      </c>
      <c r="J153" s="25" t="s">
        <v>43</v>
      </c>
      <c r="K153" s="25" t="s">
        <v>43</v>
      </c>
      <c r="L153" s="25"/>
      <c r="M153" s="25"/>
      <c r="N153" s="25" t="s">
        <v>20</v>
      </c>
      <c r="O153" s="27" t="s">
        <v>24</v>
      </c>
      <c r="P153" s="27" t="s">
        <v>25</v>
      </c>
      <c r="Q153" s="27" t="s">
        <v>26</v>
      </c>
      <c r="R153" s="27"/>
      <c r="S153" s="27" t="s">
        <v>27</v>
      </c>
      <c r="T153" s="35"/>
      <c r="U153" s="36"/>
      <c r="AB153" s="23"/>
      <c r="AC153" s="23"/>
      <c r="AD153" s="23"/>
      <c r="AE153" s="23"/>
      <c r="AF153" s="23"/>
      <c r="AG153" s="23"/>
      <c r="AH153" s="23"/>
    </row>
    <row r="154" spans="1:34" ht="12.7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33">
        <v>5714819.295</v>
      </c>
      <c r="U154" s="33">
        <v>640890.807</v>
      </c>
      <c r="AB154" s="23"/>
      <c r="AC154" s="23"/>
      <c r="AD154" s="23"/>
      <c r="AE154" s="23"/>
      <c r="AF154" s="23"/>
      <c r="AG154" s="23"/>
      <c r="AH154" s="23"/>
    </row>
    <row r="155" spans="1:34" ht="15">
      <c r="A155" s="50">
        <v>0</v>
      </c>
      <c r="B155" s="50">
        <v>0</v>
      </c>
      <c r="C155" s="50">
        <v>0</v>
      </c>
      <c r="D155" s="29">
        <v>0</v>
      </c>
      <c r="E155" s="30">
        <f>D155-$D$1</f>
        <v>-20.8</v>
      </c>
      <c r="F155" s="31">
        <v>0</v>
      </c>
      <c r="G155" s="31">
        <v>0</v>
      </c>
      <c r="H155" s="31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32">
        <f aca="true" t="shared" si="73" ref="O155:O166">(IF(A155&gt;0,IF(F155=0,0,IF(F155&gt;0,(+F155^2+G155^2)^0.5*COS($P$2*PI()/180-ATAN(G155/F155)),(F155^2+G155^2)^0.5*COS($P$2*PI()/180-ATAN(G155/F155)+PI()))),O154))</f>
        <v>0</v>
      </c>
      <c r="P155" s="29">
        <f>IF(C155&lt;259,O155*-1,O155*1)</f>
        <v>0</v>
      </c>
      <c r="Q155" s="29">
        <f aca="true" t="shared" si="74" ref="Q155:Q169">D155</f>
        <v>0</v>
      </c>
      <c r="R155" s="29">
        <f>(+F155^2+G155^2)^0.5</f>
        <v>0</v>
      </c>
      <c r="S155" s="29">
        <f>IF(A155&gt;0,IF(+G155&gt;0,ATAN2(+F155,+G155)*180/PI(),360-(ATAN2(+F155,+G155)*180/PI())),"")</f>
      </c>
      <c r="T155" s="16">
        <f>$T$151+F155</f>
        <v>5714819.295</v>
      </c>
      <c r="U155" s="16">
        <f>$U$151+G155</f>
        <v>640890.807</v>
      </c>
      <c r="AB155" s="23"/>
      <c r="AC155" s="23"/>
      <c r="AD155" s="23"/>
      <c r="AE155" s="23"/>
      <c r="AF155" s="23"/>
      <c r="AG155" s="23"/>
      <c r="AH155" s="23"/>
    </row>
    <row r="156" spans="1:34" ht="15">
      <c r="A156" s="53">
        <v>87.8</v>
      </c>
      <c r="B156" s="54">
        <v>0</v>
      </c>
      <c r="C156" s="55">
        <v>119</v>
      </c>
      <c r="D156" s="29">
        <f aca="true" t="shared" si="75" ref="D156:D166">IF(A156&gt;0,D155+I156,D155)</f>
        <v>87.80000000222878</v>
      </c>
      <c r="E156" s="29">
        <f aca="true" t="shared" si="76" ref="E156:E166">IF(A156&gt;0,D156-$D$1,"")</f>
        <v>67.00000000222879</v>
      </c>
      <c r="F156" s="31">
        <f aca="true" t="shared" si="77" ref="F156:F166">IF(A156&gt;0,F155+J156,F155)</f>
        <v>0</v>
      </c>
      <c r="G156" s="31">
        <f aca="true" t="shared" si="78" ref="G156:G169">IF(A156&gt;0,G155+K156,G155)</f>
        <v>0</v>
      </c>
      <c r="H156" s="31">
        <f aca="true" t="shared" si="79" ref="H156:H166">IF(A156&gt;0,N156*180/PI()*30/L156,"")</f>
        <v>0.0003416856618776936</v>
      </c>
      <c r="I156" s="29">
        <f aca="true" t="shared" si="80" ref="I156:I169">IF(A156&gt;0,M156*L156/2*(COS(B155*PI()/180)+COS(B156*PI()/180)),"")</f>
        <v>87.80000000222878</v>
      </c>
      <c r="J156" s="29">
        <f aca="true" t="shared" si="81" ref="J156:J169">IF(A156&gt;0,M156*L156/2*(SIN(B155*PI()/180)*COS(C155*PI()/180)+SIN(B156*PI()/180)*COS(C156*PI()/180)),"")</f>
        <v>0</v>
      </c>
      <c r="K156" s="29">
        <f aca="true" t="shared" si="82" ref="K156:K169">IF(A156&gt;0,M156*L156/2*(SIN(B155*PI()/180)*SIN(C155*PI()/180)+SIN(B156*PI()/180)*SIN(C156*PI()/180)),"")</f>
        <v>0</v>
      </c>
      <c r="L156" s="29">
        <f aca="true" t="shared" si="83" ref="L156:L169">IF(A156&gt;0,A156-A155,"")</f>
        <v>87.8</v>
      </c>
      <c r="M156" s="29">
        <f aca="true" t="shared" si="84" ref="M156:M169">IF(A156&gt;0,(2/N156)*TAN(N156/2),"")</f>
        <v>1.0000000000253848</v>
      </c>
      <c r="N156" s="29">
        <f aca="true" t="shared" si="85" ref="N156:N169">IF(A156&gt;0,ACOS(COS(B155*PI()/180)*COS((B156-0.001)*PI()/180)+SIN(B155*PI()/180)*SIN((B156-0.001)*PI()/180)*COS((RADIANS(C156)-RADIANS(C155)))),"")</f>
        <v>1.745329316737987E-05</v>
      </c>
      <c r="O156" s="32">
        <f t="shared" si="73"/>
        <v>0</v>
      </c>
      <c r="P156" s="29">
        <f aca="true" t="shared" si="86" ref="P156:P169">IF(A156&gt;0,IF(C156&lt;259,O156*-1,O156*1),"")</f>
        <v>0</v>
      </c>
      <c r="Q156" s="29">
        <f t="shared" si="74"/>
        <v>87.80000000222878</v>
      </c>
      <c r="R156" s="29">
        <f aca="true" t="shared" si="87" ref="R156:R166">IF(A156&gt;0,(+F156^2+G156^2)^0.5,"")</f>
        <v>0</v>
      </c>
      <c r="S156" s="29" t="e">
        <f aca="true" t="shared" si="88" ref="S156:S166">IF(A156&gt;0,IF(+G156&gt;0,ATAN2(+F156,+G156)*180/PI(),360+(ATAN2(+F156,+G156)*180/PI())),"")</f>
        <v>#DIV/0!</v>
      </c>
      <c r="T156" s="16">
        <f aca="true" t="shared" si="89" ref="T156:T220">$T$151+F156</f>
        <v>5714819.295</v>
      </c>
      <c r="U156" s="16">
        <f aca="true" t="shared" si="90" ref="U156:U220">$U$151+G156</f>
        <v>640890.807</v>
      </c>
      <c r="AB156" s="23"/>
      <c r="AC156" s="23"/>
      <c r="AD156" s="23"/>
      <c r="AE156" s="23"/>
      <c r="AF156" s="23"/>
      <c r="AG156" s="23"/>
      <c r="AH156" s="23"/>
    </row>
    <row r="157" spans="1:34" ht="15">
      <c r="A157" s="56">
        <v>100.54</v>
      </c>
      <c r="B157" s="56">
        <v>0.8600000000000136</v>
      </c>
      <c r="C157" s="56">
        <v>166.76</v>
      </c>
      <c r="D157" s="29">
        <f t="shared" si="75"/>
        <v>100.53952107521947</v>
      </c>
      <c r="E157" s="29">
        <f t="shared" si="76"/>
        <v>79.73952107521947</v>
      </c>
      <c r="F157" s="31">
        <f t="shared" si="77"/>
        <v>-0.0930694200040709</v>
      </c>
      <c r="G157" s="31">
        <f t="shared" si="78"/>
        <v>0.02189779577200964</v>
      </c>
      <c r="H157" s="31">
        <f t="shared" si="79"/>
        <v>2.0227629513341085</v>
      </c>
      <c r="I157" s="29">
        <f t="shared" si="80"/>
        <v>12.739521072990682</v>
      </c>
      <c r="J157" s="29">
        <f t="shared" si="81"/>
        <v>-0.0930694200040709</v>
      </c>
      <c r="K157" s="29">
        <f t="shared" si="82"/>
        <v>0.02189779577200964</v>
      </c>
      <c r="L157" s="29">
        <f t="shared" si="83"/>
        <v>12.740000000000009</v>
      </c>
      <c r="M157" s="29">
        <f t="shared" si="84"/>
        <v>1.0000187313715552</v>
      </c>
      <c r="N157" s="29">
        <f t="shared" si="85"/>
        <v>0.014992378274629292</v>
      </c>
      <c r="O157" s="32">
        <f t="shared" si="73"/>
        <v>0.0654987574274792</v>
      </c>
      <c r="P157" s="29">
        <f t="shared" si="86"/>
        <v>-0.0654987574274792</v>
      </c>
      <c r="Q157" s="29">
        <f t="shared" si="74"/>
        <v>100.53952107521947</v>
      </c>
      <c r="R157" s="29">
        <f t="shared" si="87"/>
        <v>0.09561082783642653</v>
      </c>
      <c r="S157" s="29">
        <f t="shared" si="88"/>
        <v>166.76</v>
      </c>
      <c r="T157" s="16">
        <f t="shared" si="89"/>
        <v>5714819.20193058</v>
      </c>
      <c r="U157" s="16">
        <f t="shared" si="90"/>
        <v>640890.8288977958</v>
      </c>
      <c r="AB157" s="23"/>
      <c r="AC157" s="23"/>
      <c r="AD157" s="23"/>
      <c r="AE157" s="23"/>
      <c r="AF157" s="23"/>
      <c r="AG157" s="23"/>
      <c r="AH157" s="23"/>
    </row>
    <row r="158" spans="1:34" ht="15">
      <c r="A158" s="56">
        <v>121.29</v>
      </c>
      <c r="B158" s="56">
        <v>0.69</v>
      </c>
      <c r="C158" s="56">
        <v>181.46</v>
      </c>
      <c r="D158" s="29">
        <f t="shared" si="75"/>
        <v>121.28763588361345</v>
      </c>
      <c r="E158" s="29">
        <f t="shared" si="76"/>
        <v>100.48763588361345</v>
      </c>
      <c r="F158" s="31">
        <f t="shared" si="77"/>
        <v>-0.36955204356459903</v>
      </c>
      <c r="G158" s="31">
        <f t="shared" si="78"/>
        <v>0.05437937475501074</v>
      </c>
      <c r="H158" s="31">
        <f t="shared" si="79"/>
        <v>0.37709459872263323</v>
      </c>
      <c r="I158" s="29">
        <f t="shared" si="80"/>
        <v>20.748114808393982</v>
      </c>
      <c r="J158" s="29">
        <f t="shared" si="81"/>
        <v>-0.27648262356052816</v>
      </c>
      <c r="K158" s="29">
        <f t="shared" si="82"/>
        <v>0.0324815789830011</v>
      </c>
      <c r="L158" s="29">
        <f t="shared" si="83"/>
        <v>20.75</v>
      </c>
      <c r="M158" s="29">
        <f t="shared" si="84"/>
        <v>1.0000017269060282</v>
      </c>
      <c r="N158" s="29">
        <f t="shared" si="85"/>
        <v>0.004552233451277754</v>
      </c>
      <c r="O158" s="32">
        <f t="shared" si="73"/>
        <v>0.23186994176205292</v>
      </c>
      <c r="P158" s="29">
        <f t="shared" si="86"/>
        <v>-0.23186994176205292</v>
      </c>
      <c r="Q158" s="29">
        <f t="shared" si="74"/>
        <v>121.28763588361345</v>
      </c>
      <c r="R158" s="29">
        <f t="shared" si="87"/>
        <v>0.37353156399629367</v>
      </c>
      <c r="S158" s="29">
        <f t="shared" si="88"/>
        <v>171.62903213516694</v>
      </c>
      <c r="T158" s="16">
        <f t="shared" si="89"/>
        <v>5714818.925447957</v>
      </c>
      <c r="U158" s="16">
        <f t="shared" si="90"/>
        <v>640890.8613793747</v>
      </c>
      <c r="AB158" s="23"/>
      <c r="AC158" s="23"/>
      <c r="AD158" s="23"/>
      <c r="AE158" s="23"/>
      <c r="AF158" s="23"/>
      <c r="AG158" s="23"/>
      <c r="AH158" s="23"/>
    </row>
    <row r="159" spans="1:34" ht="15">
      <c r="A159" s="56">
        <v>139</v>
      </c>
      <c r="B159" s="56">
        <v>0.4399999999999977</v>
      </c>
      <c r="C159" s="56">
        <v>330.2</v>
      </c>
      <c r="D159" s="29">
        <f t="shared" si="75"/>
        <v>138.9972661567131</v>
      </c>
      <c r="E159" s="29">
        <f t="shared" si="76"/>
        <v>118.1972661567131</v>
      </c>
      <c r="F159" s="31">
        <f t="shared" si="77"/>
        <v>-0.41714623720583155</v>
      </c>
      <c r="G159" s="31">
        <f t="shared" si="78"/>
        <v>0.01786663492237006</v>
      </c>
      <c r="H159" s="31">
        <f t="shared" si="79"/>
        <v>1.8453156506102184</v>
      </c>
      <c r="I159" s="29">
        <f t="shared" si="80"/>
        <v>17.709630273099652</v>
      </c>
      <c r="J159" s="29">
        <f t="shared" si="81"/>
        <v>-0.04759419364123249</v>
      </c>
      <c r="K159" s="29">
        <f t="shared" si="82"/>
        <v>-0.03651273983264068</v>
      </c>
      <c r="L159" s="29">
        <f t="shared" si="83"/>
        <v>17.709999999999994</v>
      </c>
      <c r="M159" s="29">
        <f t="shared" si="84"/>
        <v>1.000030124866551</v>
      </c>
      <c r="N159" s="29">
        <f t="shared" si="85"/>
        <v>0.019012767577901046</v>
      </c>
      <c r="O159" s="32">
        <f t="shared" si="73"/>
        <v>0.22404607832583026</v>
      </c>
      <c r="P159" s="29">
        <f t="shared" si="86"/>
        <v>0.22404607832583026</v>
      </c>
      <c r="Q159" s="29">
        <f t="shared" si="74"/>
        <v>138.9972661567131</v>
      </c>
      <c r="R159" s="29">
        <f t="shared" si="87"/>
        <v>0.417528681480007</v>
      </c>
      <c r="S159" s="29">
        <f t="shared" si="88"/>
        <v>177.54748478415172</v>
      </c>
      <c r="T159" s="16">
        <f t="shared" si="89"/>
        <v>5714818.877853762</v>
      </c>
      <c r="U159" s="16">
        <f t="shared" si="90"/>
        <v>640890.8248666349</v>
      </c>
      <c r="AB159" s="23"/>
      <c r="AC159" s="23"/>
      <c r="AD159" s="23"/>
      <c r="AE159" s="23"/>
      <c r="AF159" s="23"/>
      <c r="AG159" s="23"/>
      <c r="AH159" s="23"/>
    </row>
    <row r="160" spans="1:34" ht="15">
      <c r="A160" s="56">
        <v>168.19</v>
      </c>
      <c r="B160" s="56">
        <v>0.7599999999999909</v>
      </c>
      <c r="C160" s="56">
        <v>319.12</v>
      </c>
      <c r="D160" s="29">
        <f t="shared" si="75"/>
        <v>168.18563646540304</v>
      </c>
      <c r="E160" s="29">
        <f t="shared" si="76"/>
        <v>147.38563646540302</v>
      </c>
      <c r="F160" s="31">
        <f t="shared" si="77"/>
        <v>-0.17351627860768276</v>
      </c>
      <c r="G160" s="31">
        <f t="shared" si="78"/>
        <v>-0.16453497539648762</v>
      </c>
      <c r="H160" s="31">
        <f t="shared" si="79"/>
        <v>0.34732866843856225</v>
      </c>
      <c r="I160" s="29">
        <f t="shared" si="80"/>
        <v>29.188370308689937</v>
      </c>
      <c r="J160" s="29">
        <f t="shared" si="81"/>
        <v>0.2436299585981488</v>
      </c>
      <c r="K160" s="29">
        <f t="shared" si="82"/>
        <v>-0.18240161031885768</v>
      </c>
      <c r="L160" s="29">
        <f t="shared" si="83"/>
        <v>29.189999999999998</v>
      </c>
      <c r="M160" s="29">
        <f t="shared" si="84"/>
        <v>1.0000028992251497</v>
      </c>
      <c r="N160" s="29">
        <f t="shared" si="85"/>
        <v>0.005898354071848466</v>
      </c>
      <c r="O160" s="32">
        <f t="shared" si="73"/>
        <v>-0.055733329200564515</v>
      </c>
      <c r="P160" s="29">
        <f t="shared" si="86"/>
        <v>-0.055733329200564515</v>
      </c>
      <c r="Q160" s="29">
        <f t="shared" si="74"/>
        <v>168.18563646540304</v>
      </c>
      <c r="R160" s="29">
        <f t="shared" si="87"/>
        <v>0.23912268204957424</v>
      </c>
      <c r="S160" s="29">
        <f t="shared" si="88"/>
        <v>223.4781309380719</v>
      </c>
      <c r="T160" s="16">
        <f t="shared" si="89"/>
        <v>5714819.121483722</v>
      </c>
      <c r="U160" s="16">
        <f t="shared" si="90"/>
        <v>640890.6424650246</v>
      </c>
      <c r="AB160" s="23"/>
      <c r="AC160" s="23"/>
      <c r="AD160" s="23"/>
      <c r="AE160" s="23"/>
      <c r="AF160" s="23"/>
      <c r="AG160" s="23"/>
      <c r="AH160" s="23"/>
    </row>
    <row r="161" spans="1:34" ht="15">
      <c r="A161" s="56">
        <v>196.26</v>
      </c>
      <c r="B161" s="56">
        <v>0.8600000000000136</v>
      </c>
      <c r="C161" s="56">
        <v>317.61</v>
      </c>
      <c r="D161" s="29">
        <f t="shared" si="75"/>
        <v>196.25282810303207</v>
      </c>
      <c r="E161" s="29">
        <f t="shared" si="76"/>
        <v>175.45282810303206</v>
      </c>
      <c r="F161" s="31">
        <f t="shared" si="77"/>
        <v>0.12282155746412321</v>
      </c>
      <c r="G161" s="31">
        <f t="shared" si="78"/>
        <v>-0.42839173604404157</v>
      </c>
      <c r="H161" s="31">
        <f t="shared" si="79"/>
        <v>0.1082264781124933</v>
      </c>
      <c r="I161" s="29">
        <f t="shared" si="80"/>
        <v>28.067191637629023</v>
      </c>
      <c r="J161" s="29">
        <f t="shared" si="81"/>
        <v>0.29633783607180597</v>
      </c>
      <c r="K161" s="29">
        <f t="shared" si="82"/>
        <v>-0.2638567606475539</v>
      </c>
      <c r="L161" s="29">
        <f t="shared" si="83"/>
        <v>28.069999999999993</v>
      </c>
      <c r="M161" s="29">
        <f t="shared" si="84"/>
        <v>1.000000260305289</v>
      </c>
      <c r="N161" s="29">
        <f t="shared" si="85"/>
        <v>0.0017673886083959811</v>
      </c>
      <c r="O161" s="32">
        <f t="shared" si="73"/>
        <v>-0.43240890491751943</v>
      </c>
      <c r="P161" s="29">
        <f t="shared" si="86"/>
        <v>-0.43240890491751943</v>
      </c>
      <c r="Q161" s="29">
        <f t="shared" si="74"/>
        <v>196.25282810303207</v>
      </c>
      <c r="R161" s="29">
        <f t="shared" si="87"/>
        <v>0.4456507763807225</v>
      </c>
      <c r="S161" s="29">
        <f t="shared" si="88"/>
        <v>285.99780064413216</v>
      </c>
      <c r="T161" s="16">
        <f t="shared" si="89"/>
        <v>5714819.417821557</v>
      </c>
      <c r="U161" s="16">
        <f t="shared" si="90"/>
        <v>640890.378608264</v>
      </c>
      <c r="AB161" s="23"/>
      <c r="AC161" s="23"/>
      <c r="AD161" s="23"/>
      <c r="AE161" s="23"/>
      <c r="AF161" s="23"/>
      <c r="AG161" s="23"/>
      <c r="AH161" s="23"/>
    </row>
    <row r="162" spans="1:34" ht="15">
      <c r="A162" s="56">
        <v>224.34</v>
      </c>
      <c r="B162" s="56">
        <v>0.9000000000000057</v>
      </c>
      <c r="C162" s="56">
        <v>318.13</v>
      </c>
      <c r="D162" s="29">
        <f t="shared" si="75"/>
        <v>224.32951561099318</v>
      </c>
      <c r="E162" s="29">
        <f t="shared" si="76"/>
        <v>203.52951561099317</v>
      </c>
      <c r="F162" s="31">
        <f t="shared" si="77"/>
        <v>0.44268181684084523</v>
      </c>
      <c r="G162" s="31">
        <f t="shared" si="78"/>
        <v>-0.7176520489788711</v>
      </c>
      <c r="H162" s="31">
        <f t="shared" si="79"/>
        <v>0.0425299161625059</v>
      </c>
      <c r="I162" s="29">
        <f t="shared" si="80"/>
        <v>28.076687507961122</v>
      </c>
      <c r="J162" s="29">
        <f t="shared" si="81"/>
        <v>0.319860259376722</v>
      </c>
      <c r="K162" s="29">
        <f t="shared" si="82"/>
        <v>-0.28926031293482957</v>
      </c>
      <c r="L162" s="29">
        <f t="shared" si="83"/>
        <v>28.080000000000013</v>
      </c>
      <c r="M162" s="29">
        <f t="shared" si="84"/>
        <v>1.0000000402266866</v>
      </c>
      <c r="N162" s="29">
        <f t="shared" si="85"/>
        <v>0.0006947806953043756</v>
      </c>
      <c r="O162" s="32">
        <f t="shared" si="73"/>
        <v>-0.8428458139140792</v>
      </c>
      <c r="P162" s="29">
        <f t="shared" si="86"/>
        <v>-0.8428458139140792</v>
      </c>
      <c r="Q162" s="29">
        <f t="shared" si="74"/>
        <v>224.32951561099318</v>
      </c>
      <c r="R162" s="29">
        <f t="shared" si="87"/>
        <v>0.843203210599369</v>
      </c>
      <c r="S162" s="29">
        <f t="shared" si="88"/>
        <v>301.6682537343456</v>
      </c>
      <c r="T162" s="16">
        <f t="shared" si="89"/>
        <v>5714819.737681816</v>
      </c>
      <c r="U162" s="16">
        <f t="shared" si="90"/>
        <v>640890.089347951</v>
      </c>
      <c r="V162" s="12"/>
      <c r="W162" s="12"/>
      <c r="X162" s="12"/>
      <c r="AB162" s="23"/>
      <c r="AC162" s="23"/>
      <c r="AD162" s="58"/>
      <c r="AE162" s="23"/>
      <c r="AF162" s="23"/>
      <c r="AG162" s="23"/>
      <c r="AH162" s="23"/>
    </row>
    <row r="163" spans="1:34" ht="15">
      <c r="A163" s="56">
        <v>252.42</v>
      </c>
      <c r="B163" s="56">
        <v>0.8199999999999932</v>
      </c>
      <c r="C163" s="56">
        <v>320.95</v>
      </c>
      <c r="D163" s="29">
        <f t="shared" si="75"/>
        <v>252.40635163427157</v>
      </c>
      <c r="E163" s="29">
        <f t="shared" si="76"/>
        <v>231.60635163427156</v>
      </c>
      <c r="F163" s="31">
        <f t="shared" si="77"/>
        <v>0.7629436189610519</v>
      </c>
      <c r="G163" s="31">
        <f t="shared" si="78"/>
        <v>-0.9914289383058104</v>
      </c>
      <c r="H163" s="31">
        <f t="shared" si="79"/>
        <v>0.09760354361827481</v>
      </c>
      <c r="I163" s="29">
        <f t="shared" si="80"/>
        <v>28.07683602327838</v>
      </c>
      <c r="J163" s="29">
        <f t="shared" si="81"/>
        <v>0.3202618021202066</v>
      </c>
      <c r="K163" s="29">
        <f t="shared" si="82"/>
        <v>-0.2737768893269393</v>
      </c>
      <c r="L163" s="29">
        <f t="shared" si="83"/>
        <v>28.079999999999984</v>
      </c>
      <c r="M163" s="29">
        <f t="shared" si="84"/>
        <v>1.0000002118636588</v>
      </c>
      <c r="N163" s="29">
        <f t="shared" si="85"/>
        <v>0.0015944789930966152</v>
      </c>
      <c r="O163" s="32">
        <f t="shared" si="73"/>
        <v>-1.2400744561003925</v>
      </c>
      <c r="P163" s="29">
        <f t="shared" si="86"/>
        <v>-1.2400744561003925</v>
      </c>
      <c r="Q163" s="29">
        <f t="shared" si="74"/>
        <v>252.40635163427157</v>
      </c>
      <c r="R163" s="29">
        <f t="shared" si="87"/>
        <v>1.251005317903794</v>
      </c>
      <c r="S163" s="29">
        <f t="shared" si="88"/>
        <v>307.57969950454304</v>
      </c>
      <c r="T163" s="16">
        <f t="shared" si="89"/>
        <v>5714820.057943619</v>
      </c>
      <c r="U163" s="16">
        <f t="shared" si="90"/>
        <v>640889.8155710617</v>
      </c>
      <c r="V163" s="12"/>
      <c r="W163" s="12"/>
      <c r="X163" s="12"/>
      <c r="AB163" s="23"/>
      <c r="AC163" s="23"/>
      <c r="AD163" s="58"/>
      <c r="AE163" s="23"/>
      <c r="AF163" s="23"/>
      <c r="AG163" s="23"/>
      <c r="AH163" s="23"/>
    </row>
    <row r="164" spans="1:24" ht="15">
      <c r="A164" s="56">
        <v>280.48</v>
      </c>
      <c r="B164" s="56">
        <v>0.8499999999999943</v>
      </c>
      <c r="C164" s="56">
        <v>321.06</v>
      </c>
      <c r="D164" s="29">
        <f t="shared" si="75"/>
        <v>280.4633715383834</v>
      </c>
      <c r="E164" s="29">
        <f t="shared" si="76"/>
        <v>259.6633715383834</v>
      </c>
      <c r="F164" s="31">
        <f t="shared" si="77"/>
        <v>1.0807592666426586</v>
      </c>
      <c r="G164" s="31">
        <f t="shared" si="78"/>
        <v>-1.2487359846061952</v>
      </c>
      <c r="H164" s="31">
        <f t="shared" si="79"/>
        <v>0.0310522505784507</v>
      </c>
      <c r="I164" s="29">
        <f t="shared" si="80"/>
        <v>28.057019904111822</v>
      </c>
      <c r="J164" s="29">
        <f t="shared" si="81"/>
        <v>0.31781564768160675</v>
      </c>
      <c r="K164" s="29">
        <f t="shared" si="82"/>
        <v>-0.2573070463003848</v>
      </c>
      <c r="L164" s="29">
        <f t="shared" si="83"/>
        <v>28.06000000000003</v>
      </c>
      <c r="M164" s="29">
        <f t="shared" si="84"/>
        <v>1.0000000214137381</v>
      </c>
      <c r="N164" s="29">
        <f t="shared" si="85"/>
        <v>0.000506917006590557</v>
      </c>
      <c r="O164" s="32">
        <f t="shared" si="73"/>
        <v>-1.621816718610068</v>
      </c>
      <c r="P164" s="29">
        <f t="shared" si="86"/>
        <v>-1.621816718610068</v>
      </c>
      <c r="Q164" s="29">
        <f t="shared" si="74"/>
        <v>280.4633715383834</v>
      </c>
      <c r="R164" s="29">
        <f t="shared" si="87"/>
        <v>1.651478777243105</v>
      </c>
      <c r="S164" s="29">
        <f t="shared" si="88"/>
        <v>310.8756182362151</v>
      </c>
      <c r="T164" s="16">
        <f t="shared" si="89"/>
        <v>5714820.375759266</v>
      </c>
      <c r="U164" s="16">
        <f t="shared" si="90"/>
        <v>640889.5582640155</v>
      </c>
      <c r="V164" s="12"/>
      <c r="W164" s="12"/>
      <c r="X164" s="12"/>
    </row>
    <row r="165" spans="1:24" ht="15">
      <c r="A165" s="56">
        <v>309.36</v>
      </c>
      <c r="B165" s="56">
        <v>0.9000000000000057</v>
      </c>
      <c r="C165" s="56">
        <v>321.89</v>
      </c>
      <c r="D165" s="29">
        <f t="shared" si="75"/>
        <v>309.3400029965557</v>
      </c>
      <c r="E165" s="29">
        <f t="shared" si="76"/>
        <v>288.5400029965557</v>
      </c>
      <c r="F165" s="31">
        <f t="shared" si="77"/>
        <v>1.4258389866713388</v>
      </c>
      <c r="G165" s="31">
        <f t="shared" si="78"/>
        <v>-1.5233540589096901</v>
      </c>
      <c r="H165" s="31">
        <f t="shared" si="79"/>
        <v>0.05257240938066627</v>
      </c>
      <c r="I165" s="29">
        <f t="shared" si="80"/>
        <v>28.876631458172305</v>
      </c>
      <c r="J165" s="29">
        <f t="shared" si="81"/>
        <v>0.3450797200286802</v>
      </c>
      <c r="K165" s="29">
        <f t="shared" si="82"/>
        <v>-0.27461807430349494</v>
      </c>
      <c r="L165" s="29">
        <f t="shared" si="83"/>
        <v>28.879999999999995</v>
      </c>
      <c r="M165" s="29">
        <f t="shared" si="84"/>
        <v>1.0000000650191299</v>
      </c>
      <c r="N165" s="29">
        <f t="shared" si="85"/>
        <v>0.0008833060048614172</v>
      </c>
      <c r="O165" s="32">
        <f t="shared" si="73"/>
        <v>-2.032182807309597</v>
      </c>
      <c r="P165" s="29">
        <f t="shared" si="86"/>
        <v>-2.032182807309597</v>
      </c>
      <c r="Q165" s="29">
        <f t="shared" si="74"/>
        <v>309.3400029965557</v>
      </c>
      <c r="R165" s="29">
        <f t="shared" si="87"/>
        <v>2.0865340650726454</v>
      </c>
      <c r="S165" s="29">
        <f t="shared" si="88"/>
        <v>313.10620492643955</v>
      </c>
      <c r="T165" s="16">
        <f t="shared" si="89"/>
        <v>5714820.720838986</v>
      </c>
      <c r="U165" s="16">
        <f t="shared" si="90"/>
        <v>640889.2836459412</v>
      </c>
      <c r="V165" s="12"/>
      <c r="W165" s="12"/>
      <c r="X165" s="12"/>
    </row>
    <row r="166" spans="1:24" ht="15">
      <c r="A166" s="56">
        <v>338.11</v>
      </c>
      <c r="B166" s="56">
        <v>0.8799999999999955</v>
      </c>
      <c r="C166" s="56">
        <v>317.75</v>
      </c>
      <c r="D166" s="29">
        <f t="shared" si="75"/>
        <v>338.0865374555243</v>
      </c>
      <c r="E166" s="29">
        <f t="shared" si="76"/>
        <v>317.2865374555243</v>
      </c>
      <c r="F166" s="31">
        <f t="shared" si="77"/>
        <v>1.7669208849172453</v>
      </c>
      <c r="G166" s="31">
        <f t="shared" si="78"/>
        <v>-1.811149387751766</v>
      </c>
      <c r="H166" s="31">
        <f t="shared" si="79"/>
        <v>0.07053497464421675</v>
      </c>
      <c r="I166" s="29">
        <f t="shared" si="80"/>
        <v>28.746534458968625</v>
      </c>
      <c r="J166" s="29">
        <f t="shared" si="81"/>
        <v>0.34108189824590657</v>
      </c>
      <c r="K166" s="29">
        <f t="shared" si="82"/>
        <v>-0.2877953288420758</v>
      </c>
      <c r="L166" s="29">
        <f t="shared" si="83"/>
        <v>28.75</v>
      </c>
      <c r="M166" s="29">
        <f t="shared" si="84"/>
        <v>1.000000115988723</v>
      </c>
      <c r="N166" s="29">
        <f t="shared" si="85"/>
        <v>0.0011797730642959525</v>
      </c>
      <c r="O166" s="32">
        <f t="shared" si="73"/>
        <v>-2.4519618223002846</v>
      </c>
      <c r="P166" s="29">
        <f t="shared" si="86"/>
        <v>-2.4519618223002846</v>
      </c>
      <c r="Q166" s="29">
        <f t="shared" si="74"/>
        <v>338.0865374555243</v>
      </c>
      <c r="R166" s="29">
        <f t="shared" si="87"/>
        <v>2.530271036531529</v>
      </c>
      <c r="S166" s="29">
        <f t="shared" si="88"/>
        <v>314.2918033186129</v>
      </c>
      <c r="T166" s="16">
        <f t="shared" si="89"/>
        <v>5714821.061920885</v>
      </c>
      <c r="U166" s="16">
        <f t="shared" si="90"/>
        <v>640888.9958506123</v>
      </c>
      <c r="V166" s="12"/>
      <c r="W166" s="12"/>
      <c r="X166" s="12"/>
    </row>
    <row r="167" spans="1:24" ht="15">
      <c r="A167" s="56">
        <v>366.97</v>
      </c>
      <c r="B167" s="56">
        <v>0.9099999999999966</v>
      </c>
      <c r="C167" s="56">
        <v>337.6</v>
      </c>
      <c r="D167" s="29">
        <f>IF(A167&gt;0,D166+I167,D166)</f>
        <v>366.94308576908895</v>
      </c>
      <c r="E167" s="29">
        <f>IF(A167&gt;0,D167-$D$1,"")</f>
        <v>346.14308576908894</v>
      </c>
      <c r="F167" s="31">
        <f>IF(A167&gt;0,F166+J167,F166)</f>
        <v>2.142851710123882</v>
      </c>
      <c r="G167" s="31">
        <f t="shared" si="78"/>
        <v>-2.047491734902634</v>
      </c>
      <c r="H167" s="31">
        <f>IF(A167&gt;0,N167*180/PI()*30/L167,"")</f>
        <v>0.32189020853431316</v>
      </c>
      <c r="I167" s="29">
        <f t="shared" si="80"/>
        <v>28.856548313564662</v>
      </c>
      <c r="J167" s="29">
        <f t="shared" si="81"/>
        <v>0.3759308252066369</v>
      </c>
      <c r="K167" s="29">
        <f t="shared" si="82"/>
        <v>-0.2363423471508677</v>
      </c>
      <c r="L167" s="29">
        <f t="shared" si="83"/>
        <v>28.860000000000014</v>
      </c>
      <c r="M167" s="29">
        <f t="shared" si="84"/>
        <v>1.0000024341113096</v>
      </c>
      <c r="N167" s="29">
        <f t="shared" si="85"/>
        <v>0.005404558298038431</v>
      </c>
      <c r="O167" s="32">
        <f>(IF(A167&gt;0,IF(F167=0,0,IF(F167&gt;0,(+F167^2+G167^2)^0.5*COS($P$2*PI()/180-ATAN(G167/F167)),(F167^2+G167^2)^0.5*COS($P$2*PI()/180-ATAN(G167/F167)+PI()))),O166))</f>
        <v>-2.8446057115262953</v>
      </c>
      <c r="P167" s="29">
        <f t="shared" si="86"/>
        <v>-2.8446057115262953</v>
      </c>
      <c r="Q167" s="29">
        <f t="shared" si="74"/>
        <v>366.94308576908895</v>
      </c>
      <c r="R167" s="29">
        <f>IF(A167&gt;0,(+F167^2+G167^2)^0.5,"")</f>
        <v>2.9637874174905736</v>
      </c>
      <c r="S167" s="29">
        <f>IF(A167&gt;0,IF(+G167&gt;0,ATAN2(+F167,+G167)*180/PI(),360+(ATAN2(+F167,+G167)*180/PI())),"")</f>
        <v>316.30365954160516</v>
      </c>
      <c r="T167" s="16">
        <f t="shared" si="89"/>
        <v>5714821.43785171</v>
      </c>
      <c r="U167" s="16">
        <f t="shared" si="90"/>
        <v>640888.7595082652</v>
      </c>
      <c r="V167" s="12"/>
      <c r="W167" s="12"/>
      <c r="X167" s="12"/>
    </row>
    <row r="168" spans="1:24" ht="15">
      <c r="A168" s="56">
        <v>395.76</v>
      </c>
      <c r="B168" s="56">
        <v>0.18000000000000682</v>
      </c>
      <c r="C168" s="56">
        <v>193.03</v>
      </c>
      <c r="D168" s="29">
        <f>IF(A168&gt;0,D167+I168,D167)</f>
        <v>395.73202176449274</v>
      </c>
      <c r="E168" s="29">
        <f>IF(A168&gt;0,D168-$D$1,"")</f>
        <v>374.93202176449273</v>
      </c>
      <c r="F168" s="31">
        <f>IF(A168&gt;0,F167+J168,F167)</f>
        <v>2.3101664544226184</v>
      </c>
      <c r="G168" s="31">
        <f t="shared" si="78"/>
        <v>-2.144810479972881</v>
      </c>
      <c r="H168" s="31">
        <f>IF(A168&gt;0,N168*180/PI()*30/L168,"")</f>
        <v>1.1055296463660182</v>
      </c>
      <c r="I168" s="29">
        <f t="shared" si="80"/>
        <v>28.788935995403786</v>
      </c>
      <c r="J168" s="29">
        <f t="shared" si="81"/>
        <v>0.1673147442987362</v>
      </c>
      <c r="K168" s="29">
        <f t="shared" si="82"/>
        <v>-0.09731874507024713</v>
      </c>
      <c r="L168" s="29">
        <f t="shared" si="83"/>
        <v>28.789999999999964</v>
      </c>
      <c r="M168" s="29">
        <f t="shared" si="84"/>
        <v>1.0000285739307064</v>
      </c>
      <c r="N168" s="29">
        <f t="shared" si="85"/>
        <v>0.018516895304426573</v>
      </c>
      <c r="O168" s="32">
        <f>(IF(A168&gt;0,IF(F168=0,0,IF(F168&gt;0,(+F168^2+G168^2)^0.5*COS($P$2*PI()/180-ATAN(G168/F168)),(F168^2+G168^2)^0.5*COS($P$2*PI()/180-ATAN(G168/F168)+PI()))),O167))</f>
        <v>-3.012543589170919</v>
      </c>
      <c r="P168" s="29">
        <f t="shared" si="86"/>
        <v>3.012543589170919</v>
      </c>
      <c r="Q168" s="29">
        <f t="shared" si="74"/>
        <v>395.73202176449274</v>
      </c>
      <c r="R168" s="29">
        <f>IF(A168&gt;0,(+F168^2+G168^2)^0.5,"")</f>
        <v>3.1523136014903517</v>
      </c>
      <c r="S168" s="29">
        <f>IF(A168&gt;0,IF(+G168&gt;0,ATAN2(+F168,+G168)*180/PI(),360+(ATAN2(+F168,+G168)*180/PI())),"")</f>
        <v>317.1256792965377</v>
      </c>
      <c r="T168" s="16">
        <f t="shared" si="89"/>
        <v>5714821.605166455</v>
      </c>
      <c r="U168" s="16">
        <f t="shared" si="90"/>
        <v>640888.6621895201</v>
      </c>
      <c r="V168" s="12"/>
      <c r="W168" s="12"/>
      <c r="X168" s="12"/>
    </row>
    <row r="169" spans="1:24" ht="15">
      <c r="A169" s="56">
        <v>424.6</v>
      </c>
      <c r="B169" s="56">
        <v>0.22999999999998977</v>
      </c>
      <c r="C169" s="56">
        <v>186.43</v>
      </c>
      <c r="D169" s="29">
        <f>IF(A169&gt;0,D168+I169,D168)</f>
        <v>424.5718365787647</v>
      </c>
      <c r="E169" s="29">
        <f>IF(A169&gt;0,D169-$D$1,"")</f>
        <v>403.7718365787647</v>
      </c>
      <c r="F169" s="31">
        <f>IF(A169&gt;0,F168+J169,F168)</f>
        <v>2.2085098751270538</v>
      </c>
      <c r="G169" s="31">
        <f t="shared" si="78"/>
        <v>-2.1615068016166026</v>
      </c>
      <c r="H169" s="31">
        <f>IF(A169&gt;0,N169*180/PI()*30/L169,"")</f>
        <v>0.05647309995681767</v>
      </c>
      <c r="I169" s="29">
        <f t="shared" si="80"/>
        <v>28.839814814271985</v>
      </c>
      <c r="J169" s="29">
        <f t="shared" si="81"/>
        <v>-0.10165657929556456</v>
      </c>
      <c r="K169" s="29">
        <f t="shared" si="82"/>
        <v>-0.016696321643721698</v>
      </c>
      <c r="L169" s="29">
        <f t="shared" si="83"/>
        <v>28.840000000000032</v>
      </c>
      <c r="M169" s="29">
        <f t="shared" si="84"/>
        <v>1.0000000748177746</v>
      </c>
      <c r="N169" s="29">
        <f t="shared" si="85"/>
        <v>0.0009475300604429027</v>
      </c>
      <c r="O169" s="32">
        <f>(IF(A169&gt;0,IF(F169=0,0,IF(F169&gt;0,(+F169^2+G169^2)^0.5*COS($P$2*PI()/180-ATAN(G169/F169)),(F169^2+G169^2)^0.5*COS($P$2*PI()/180-ATAN(G169/F169)+PI()))),O168))</f>
        <v>-2.976174738216355</v>
      </c>
      <c r="P169" s="29">
        <f t="shared" si="86"/>
        <v>2.976174738216355</v>
      </c>
      <c r="Q169" s="29">
        <f t="shared" si="74"/>
        <v>424.5718365787647</v>
      </c>
      <c r="R169" s="29">
        <f>IF(A169&gt;0,(+F169^2+G169^2)^0.5,"")</f>
        <v>3.0902471619546144</v>
      </c>
      <c r="S169" s="29">
        <f>IF(A169&gt;0,IF(+G169&gt;0,ATAN2(+F169,+G169)*180/PI(),360+(ATAN2(+F169,+G169)*180/PI())),"")</f>
        <v>315.616238813469</v>
      </c>
      <c r="T169" s="16">
        <f t="shared" si="89"/>
        <v>5714821.503509875</v>
      </c>
      <c r="U169" s="16">
        <f t="shared" si="90"/>
        <v>640888.6454931984</v>
      </c>
      <c r="V169" s="12" t="s">
        <v>44</v>
      </c>
      <c r="W169" s="12"/>
      <c r="X169" s="12"/>
    </row>
    <row r="170" spans="1:24" ht="15">
      <c r="A170" s="56">
        <v>453.4</v>
      </c>
      <c r="B170" s="56">
        <v>0.21999999999999886</v>
      </c>
      <c r="C170" s="56">
        <v>174.07</v>
      </c>
      <c r="D170" s="29">
        <f aca="true" t="shared" si="91" ref="D170:D199">IF(A170&gt;0,D169+I170,D169)</f>
        <v>453.37161619877224</v>
      </c>
      <c r="E170" s="29">
        <f aca="true" t="shared" si="92" ref="E170:E199">IF(A170&gt;0,D170-$D$1,"")</f>
        <v>432.57161619877223</v>
      </c>
      <c r="F170" s="31">
        <f aca="true" t="shared" si="93" ref="F170:F199">IF(A170&gt;0,F169+J170,F169)</f>
        <v>2.0960723264798693</v>
      </c>
      <c r="G170" s="31">
        <f aca="true" t="shared" si="94" ref="G170:G199">IF(A170&gt;0,G169+K170,G169)</f>
        <v>-2.162267966395293</v>
      </c>
      <c r="H170" s="31">
        <f aca="true" t="shared" si="95" ref="H170:H199">IF(A170&gt;0,N170*180/PI()*30/L170,"")</f>
        <v>0.05162238278707221</v>
      </c>
      <c r="I170" s="29">
        <f aca="true" t="shared" si="96" ref="I170:I199">IF(A170&gt;0,M170*L170/2*(COS(B169*PI()/180)+COS(B170*PI()/180)),"")</f>
        <v>28.799779620007556</v>
      </c>
      <c r="J170" s="29">
        <f aca="true" t="shared" si="97" ref="J170:J199">IF(A170&gt;0,M170*L170/2*(SIN(B169*PI()/180)*COS(C169*PI()/180)+SIN(B170*PI()/180)*COS(C170*PI()/180)),"")</f>
        <v>-0.11243754864718433</v>
      </c>
      <c r="K170" s="29">
        <f aca="true" t="shared" si="98" ref="K170:K199">IF(A170&gt;0,M170*L170/2*(SIN(B169*PI()/180)*SIN(C169*PI()/180)+SIN(B170*PI()/180)*SIN(C170*PI()/180)),"")</f>
        <v>-0.0007611647786904734</v>
      </c>
      <c r="L170" s="29">
        <f aca="true" t="shared" si="99" ref="L170:L199">IF(A170&gt;0,A170-A169,"")</f>
        <v>28.799999999999955</v>
      </c>
      <c r="M170" s="29">
        <f aca="true" t="shared" si="100" ref="M170:M199">IF(A170&gt;0,(2/N170)*TAN(N170/2),"")</f>
        <v>1.0000000623436294</v>
      </c>
      <c r="N170" s="29">
        <f aca="true" t="shared" si="101" ref="N170:N199">IF(A170&gt;0,ACOS(COS(B169*PI()/180)*COS((B170-0.001)*PI()/180)+SIN(B169*PI()/180)*SIN((B170-0.001)*PI()/180)*COS((RADIANS(C170)-RADIANS(C169)))),"")</f>
        <v>0.0008649413254648852</v>
      </c>
      <c r="O170" s="32">
        <f aca="true" t="shared" si="102" ref="O170:O199">(IF(A170&gt;0,IF(F170=0,0,IF(F170&gt;0,(+F170^2+G170^2)^0.5*COS($P$2*PI()/180-ATAN(G170/F170)),(F170^2+G170^2)^0.5*COS($P$2*PI()/180-ATAN(G170/F170)+PI()))),O169))</f>
        <v>-2.920615151927575</v>
      </c>
      <c r="P170" s="29">
        <f aca="true" t="shared" si="103" ref="P170:P199">IF(A170&gt;0,IF(C170&lt;259,O170*-1,O170*1),"")</f>
        <v>2.920615151927575</v>
      </c>
      <c r="Q170" s="29">
        <f aca="true" t="shared" si="104" ref="Q170:Q199">D170</f>
        <v>453.37161619877224</v>
      </c>
      <c r="R170" s="29">
        <f aca="true" t="shared" si="105" ref="R170:R199">IF(A170&gt;0,(+F170^2+G170^2)^0.5,"")</f>
        <v>3.011465084694486</v>
      </c>
      <c r="S170" s="29">
        <f aca="true" t="shared" si="106" ref="S170:S199">IF(A170&gt;0,IF(+G170&gt;0,ATAN2(+F170,+G170)*180/PI(),360+(ATAN2(+F170,+G170)*180/PI())),"")</f>
        <v>314.1094123356821</v>
      </c>
      <c r="T170" s="16">
        <f aca="true" t="shared" si="107" ref="T170:T199">$T$151+F170</f>
        <v>5714821.391072326</v>
      </c>
      <c r="U170" s="16">
        <f t="shared" si="90"/>
        <v>640888.6447320336</v>
      </c>
      <c r="V170" s="19"/>
      <c r="W170" s="12"/>
      <c r="X170" s="12"/>
    </row>
    <row r="171" spans="1:24" ht="15">
      <c r="A171" s="56">
        <v>482.27</v>
      </c>
      <c r="B171" s="56">
        <v>0.28000000000000114</v>
      </c>
      <c r="C171" s="56">
        <v>178.7</v>
      </c>
      <c r="D171" s="29">
        <f t="shared" si="91"/>
        <v>482.24134026441345</v>
      </c>
      <c r="E171" s="29">
        <f t="shared" si="92"/>
        <v>461.44134026441344</v>
      </c>
      <c r="F171" s="31">
        <f t="shared" si="93"/>
        <v>1.970418343162081</v>
      </c>
      <c r="G171" s="31">
        <f t="shared" si="94"/>
        <v>-2.154941270828142</v>
      </c>
      <c r="H171" s="31">
        <f t="shared" si="95"/>
        <v>0.06474101899544672</v>
      </c>
      <c r="I171" s="29">
        <f t="shared" si="96"/>
        <v>28.869724065641204</v>
      </c>
      <c r="J171" s="29">
        <f t="shared" si="97"/>
        <v>-0.12565398331778835</v>
      </c>
      <c r="K171" s="29">
        <f t="shared" si="98"/>
        <v>0.007326695567151145</v>
      </c>
      <c r="L171" s="29">
        <f t="shared" si="99"/>
        <v>28.870000000000005</v>
      </c>
      <c r="M171" s="29">
        <f t="shared" si="100"/>
        <v>1.0000000985334434</v>
      </c>
      <c r="N171" s="29">
        <f t="shared" si="101"/>
        <v>0.0010873827207300568</v>
      </c>
      <c r="O171" s="32">
        <f t="shared" si="102"/>
        <v>-2.8514430557817336</v>
      </c>
      <c r="P171" s="29">
        <f t="shared" si="103"/>
        <v>2.8514430557817336</v>
      </c>
      <c r="Q171" s="29">
        <f t="shared" si="104"/>
        <v>482.24134026441345</v>
      </c>
      <c r="R171" s="29">
        <f t="shared" si="105"/>
        <v>2.919986357466077</v>
      </c>
      <c r="S171" s="29">
        <f t="shared" si="106"/>
        <v>312.43892805107276</v>
      </c>
      <c r="T171" s="16">
        <f t="shared" si="107"/>
        <v>5714821.265418343</v>
      </c>
      <c r="U171" s="16">
        <f t="shared" si="90"/>
        <v>640888.6520587292</v>
      </c>
      <c r="V171" s="19"/>
      <c r="W171" s="12"/>
      <c r="X171" s="12"/>
    </row>
    <row r="172" spans="1:24" ht="15">
      <c r="A172" s="56">
        <v>511.15</v>
      </c>
      <c r="B172" s="56">
        <v>0.30000000000001137</v>
      </c>
      <c r="C172" s="56">
        <v>175.17</v>
      </c>
      <c r="D172" s="29">
        <f t="shared" si="91"/>
        <v>511.120970394272</v>
      </c>
      <c r="E172" s="29">
        <f t="shared" si="92"/>
        <v>490.32097039427197</v>
      </c>
      <c r="F172" s="31">
        <f t="shared" si="93"/>
        <v>1.824530803204349</v>
      </c>
      <c r="G172" s="31">
        <f t="shared" si="94"/>
        <v>-2.1469741910623905</v>
      </c>
      <c r="H172" s="31">
        <f t="shared" si="95"/>
        <v>0.027061829820299636</v>
      </c>
      <c r="I172" s="29">
        <f t="shared" si="96"/>
        <v>28.879630129858548</v>
      </c>
      <c r="J172" s="29">
        <f t="shared" si="97"/>
        <v>-0.14588753995773202</v>
      </c>
      <c r="K172" s="29">
        <f t="shared" si="98"/>
        <v>0.007967079765751684</v>
      </c>
      <c r="L172" s="29">
        <f t="shared" si="99"/>
        <v>28.879999999999995</v>
      </c>
      <c r="M172" s="29">
        <f t="shared" si="100"/>
        <v>1.0000000172281913</v>
      </c>
      <c r="N172" s="29">
        <f t="shared" si="101"/>
        <v>0.0004546848254514124</v>
      </c>
      <c r="O172" s="32">
        <f t="shared" si="102"/>
        <v>-2.771599592331749</v>
      </c>
      <c r="P172" s="29">
        <f t="shared" si="103"/>
        <v>2.771599592331749</v>
      </c>
      <c r="Q172" s="29">
        <f t="shared" si="104"/>
        <v>511.120970394272</v>
      </c>
      <c r="R172" s="29">
        <f t="shared" si="105"/>
        <v>2.817518558755117</v>
      </c>
      <c r="S172" s="29">
        <f t="shared" si="106"/>
        <v>310.35838125934697</v>
      </c>
      <c r="T172" s="16">
        <f t="shared" si="107"/>
        <v>5714821.1195308035</v>
      </c>
      <c r="U172" s="16">
        <f t="shared" si="90"/>
        <v>640888.660025809</v>
      </c>
      <c r="V172" s="19"/>
      <c r="W172" s="12"/>
      <c r="X172" s="12"/>
    </row>
    <row r="173" spans="1:24" ht="15">
      <c r="A173" s="56">
        <v>540.11</v>
      </c>
      <c r="B173" s="56">
        <v>0.3199999999999932</v>
      </c>
      <c r="C173" s="56">
        <v>168.39</v>
      </c>
      <c r="D173" s="29">
        <f t="shared" si="91"/>
        <v>540.0805473199079</v>
      </c>
      <c r="E173" s="29">
        <f t="shared" si="92"/>
        <v>519.2805473199079</v>
      </c>
      <c r="F173" s="31">
        <f t="shared" si="93"/>
        <v>1.6697667291895628</v>
      </c>
      <c r="G173" s="31">
        <f t="shared" si="94"/>
        <v>-2.1243152199377375</v>
      </c>
      <c r="H173" s="31">
        <f t="shared" si="95"/>
        <v>0.042705317982265324</v>
      </c>
      <c r="I173" s="29">
        <f t="shared" si="96"/>
        <v>28.95957692563592</v>
      </c>
      <c r="J173" s="29">
        <f t="shared" si="97"/>
        <v>-0.15476407401478623</v>
      </c>
      <c r="K173" s="29">
        <f t="shared" si="98"/>
        <v>0.02265897112465292</v>
      </c>
      <c r="L173" s="29">
        <f t="shared" si="99"/>
        <v>28.960000000000036</v>
      </c>
      <c r="M173" s="29">
        <f t="shared" si="100"/>
        <v>1.0000000431411817</v>
      </c>
      <c r="N173" s="29">
        <f t="shared" si="101"/>
        <v>0.0007195096621290809</v>
      </c>
      <c r="O173" s="32">
        <f t="shared" si="102"/>
        <v>-2.674594310706789</v>
      </c>
      <c r="P173" s="29">
        <f t="shared" si="103"/>
        <v>2.674594310706789</v>
      </c>
      <c r="Q173" s="29">
        <f t="shared" si="104"/>
        <v>540.0805473199079</v>
      </c>
      <c r="R173" s="29">
        <f t="shared" si="105"/>
        <v>2.7020059369970912</v>
      </c>
      <c r="S173" s="29">
        <f t="shared" si="106"/>
        <v>308.16826320497273</v>
      </c>
      <c r="T173" s="16">
        <f t="shared" si="107"/>
        <v>5714820.964766729</v>
      </c>
      <c r="U173" s="16">
        <f t="shared" si="90"/>
        <v>640888.6826847801</v>
      </c>
      <c r="V173" s="19"/>
      <c r="W173" s="12"/>
      <c r="X173" s="12"/>
    </row>
    <row r="174" spans="1:24" ht="15">
      <c r="A174" s="56">
        <v>568.89</v>
      </c>
      <c r="B174" s="56">
        <v>0.4099999999999966</v>
      </c>
      <c r="C174" s="56">
        <v>174.22</v>
      </c>
      <c r="D174" s="29">
        <f t="shared" si="91"/>
        <v>568.8599612370314</v>
      </c>
      <c r="E174" s="29">
        <f t="shared" si="92"/>
        <v>548.0599612370314</v>
      </c>
      <c r="F174" s="31">
        <f t="shared" si="93"/>
        <v>1.4885942260756422</v>
      </c>
      <c r="G174" s="31">
        <f t="shared" si="94"/>
        <v>-2.0977709534247118</v>
      </c>
      <c r="H174" s="31">
        <f t="shared" si="95"/>
        <v>0.1003887254230098</v>
      </c>
      <c r="I174" s="29">
        <f t="shared" si="96"/>
        <v>28.779413917123506</v>
      </c>
      <c r="J174" s="29">
        <f t="shared" si="97"/>
        <v>-0.18117250311392064</v>
      </c>
      <c r="K174" s="29">
        <f t="shared" si="98"/>
        <v>0.026544266513025962</v>
      </c>
      <c r="L174" s="29">
        <f t="shared" si="99"/>
        <v>28.779999999999973</v>
      </c>
      <c r="M174" s="29">
        <f t="shared" si="100"/>
        <v>1.000000235441254</v>
      </c>
      <c r="N174" s="29">
        <f t="shared" si="101"/>
        <v>0.0016808611630312331</v>
      </c>
      <c r="O174" s="32">
        <f t="shared" si="102"/>
        <v>-2.561020050024724</v>
      </c>
      <c r="P174" s="29">
        <f t="shared" si="103"/>
        <v>2.561020050024724</v>
      </c>
      <c r="Q174" s="29">
        <f t="shared" si="104"/>
        <v>568.8599612370314</v>
      </c>
      <c r="R174" s="29">
        <f t="shared" si="105"/>
        <v>2.572266654711009</v>
      </c>
      <c r="S174" s="29">
        <f t="shared" si="106"/>
        <v>305.35980161890535</v>
      </c>
      <c r="T174" s="16">
        <f t="shared" si="107"/>
        <v>5714820.783594226</v>
      </c>
      <c r="U174" s="16">
        <f t="shared" si="90"/>
        <v>640888.7092290466</v>
      </c>
      <c r="V174" s="19"/>
      <c r="W174" s="12"/>
      <c r="X174" s="12"/>
    </row>
    <row r="175" spans="1:24" ht="15">
      <c r="A175" s="56">
        <v>597.83</v>
      </c>
      <c r="B175" s="56">
        <v>0.27000000000001023</v>
      </c>
      <c r="C175" s="56">
        <v>181.06</v>
      </c>
      <c r="D175" s="29">
        <f t="shared" si="91"/>
        <v>597.79944585566</v>
      </c>
      <c r="E175" s="29">
        <f t="shared" si="92"/>
        <v>576.99944585566</v>
      </c>
      <c r="F175" s="31">
        <f t="shared" si="93"/>
        <v>1.3173999477589589</v>
      </c>
      <c r="G175" s="31">
        <f t="shared" si="94"/>
        <v>-2.088604547561816</v>
      </c>
      <c r="H175" s="31">
        <f t="shared" si="95"/>
        <v>0.1518259010876263</v>
      </c>
      <c r="I175" s="29">
        <f t="shared" si="96"/>
        <v>28.939484618628637</v>
      </c>
      <c r="J175" s="29">
        <f t="shared" si="97"/>
        <v>-0.17119427831668335</v>
      </c>
      <c r="K175" s="29">
        <f t="shared" si="98"/>
        <v>0.009166405862895601</v>
      </c>
      <c r="L175" s="29">
        <f t="shared" si="99"/>
        <v>28.940000000000055</v>
      </c>
      <c r="M175" s="29">
        <f t="shared" si="100"/>
        <v>1.0000005445277935</v>
      </c>
      <c r="N175" s="29">
        <f t="shared" si="101"/>
        <v>0.0025562334112658736</v>
      </c>
      <c r="O175" s="32">
        <f t="shared" si="102"/>
        <v>-2.4674845705277155</v>
      </c>
      <c r="P175" s="29">
        <f t="shared" si="103"/>
        <v>2.4674845705277155</v>
      </c>
      <c r="Q175" s="29">
        <f t="shared" si="104"/>
        <v>597.79944585566</v>
      </c>
      <c r="R175" s="29">
        <f t="shared" si="105"/>
        <v>2.469374734310531</v>
      </c>
      <c r="S175" s="29">
        <f t="shared" si="106"/>
        <v>302.241927452607</v>
      </c>
      <c r="T175" s="16">
        <f t="shared" si="107"/>
        <v>5714820.612399948</v>
      </c>
      <c r="U175" s="16">
        <f t="shared" si="90"/>
        <v>640888.7183954525</v>
      </c>
      <c r="V175" s="19"/>
      <c r="W175" s="12"/>
      <c r="X175" s="12"/>
    </row>
    <row r="176" spans="1:24" ht="15">
      <c r="A176" s="56">
        <v>626.63</v>
      </c>
      <c r="B176" s="56">
        <v>0.4099999999999966</v>
      </c>
      <c r="C176" s="56">
        <v>176.71</v>
      </c>
      <c r="D176" s="29">
        <f t="shared" si="91"/>
        <v>626.5989318754833</v>
      </c>
      <c r="E176" s="29">
        <f t="shared" si="92"/>
        <v>605.7989318754834</v>
      </c>
      <c r="F176" s="31">
        <f t="shared" si="93"/>
        <v>1.146679795086483</v>
      </c>
      <c r="G176" s="31">
        <f t="shared" si="94"/>
        <v>-2.083946246618456</v>
      </c>
      <c r="H176" s="31">
        <f t="shared" si="95"/>
        <v>0.1471562735873784</v>
      </c>
      <c r="I176" s="29">
        <f t="shared" si="96"/>
        <v>28.79948601982331</v>
      </c>
      <c r="J176" s="29">
        <f t="shared" si="97"/>
        <v>-0.1707201526724757</v>
      </c>
      <c r="K176" s="29">
        <f t="shared" si="98"/>
        <v>0.004658300943360091</v>
      </c>
      <c r="L176" s="29">
        <f t="shared" si="99"/>
        <v>28.799999999999955</v>
      </c>
      <c r="M176" s="29">
        <f t="shared" si="100"/>
        <v>1.0000005066100286</v>
      </c>
      <c r="N176" s="29">
        <f t="shared" si="101"/>
        <v>0.002465627029502704</v>
      </c>
      <c r="O176" s="32">
        <f t="shared" si="102"/>
        <v>-2.378090287236055</v>
      </c>
      <c r="P176" s="29">
        <f t="shared" si="103"/>
        <v>2.378090287236055</v>
      </c>
      <c r="Q176" s="29">
        <f t="shared" si="104"/>
        <v>626.5989318754833</v>
      </c>
      <c r="R176" s="29">
        <f t="shared" si="105"/>
        <v>2.3785933892228677</v>
      </c>
      <c r="S176" s="29">
        <f t="shared" si="106"/>
        <v>298.821544472264</v>
      </c>
      <c r="T176" s="16">
        <f t="shared" si="107"/>
        <v>5714820.441679795</v>
      </c>
      <c r="U176" s="16">
        <f t="shared" si="90"/>
        <v>640888.7230537534</v>
      </c>
      <c r="V176" s="19"/>
      <c r="W176" s="12"/>
      <c r="X176" s="12"/>
    </row>
    <row r="177" spans="1:24" ht="15">
      <c r="A177" s="56">
        <v>634.07</v>
      </c>
      <c r="B177" s="56">
        <v>0.46999999999999886</v>
      </c>
      <c r="C177" s="56">
        <v>178.32</v>
      </c>
      <c r="D177" s="29">
        <f t="shared" si="91"/>
        <v>634.0387121597879</v>
      </c>
      <c r="E177" s="29">
        <f t="shared" si="92"/>
        <v>613.238712159788</v>
      </c>
      <c r="F177" s="31">
        <f t="shared" si="93"/>
        <v>1.0896022506002498</v>
      </c>
      <c r="G177" s="31">
        <f t="shared" si="94"/>
        <v>-2.08152393893076</v>
      </c>
      <c r="H177" s="31">
        <f t="shared" si="95"/>
        <v>0.24303577096639628</v>
      </c>
      <c r="I177" s="29">
        <f t="shared" si="96"/>
        <v>7.439780284304513</v>
      </c>
      <c r="J177" s="29">
        <f t="shared" si="97"/>
        <v>-0.05707754448623328</v>
      </c>
      <c r="K177" s="29">
        <f t="shared" si="98"/>
        <v>0.0024223076876959933</v>
      </c>
      <c r="L177" s="29">
        <f t="shared" si="99"/>
        <v>7.440000000000055</v>
      </c>
      <c r="M177" s="29">
        <f t="shared" si="100"/>
        <v>1.0000000922183394</v>
      </c>
      <c r="N177" s="29">
        <f t="shared" si="101"/>
        <v>0.0010519600520646488</v>
      </c>
      <c r="O177" s="32">
        <f t="shared" si="102"/>
        <v>-2.3474537349996116</v>
      </c>
      <c r="P177" s="29">
        <f t="shared" si="103"/>
        <v>2.3474537349996116</v>
      </c>
      <c r="Q177" s="29">
        <f t="shared" si="104"/>
        <v>634.0387121597879</v>
      </c>
      <c r="R177" s="29">
        <f t="shared" si="105"/>
        <v>2.349462698757943</v>
      </c>
      <c r="S177" s="29">
        <f t="shared" si="106"/>
        <v>297.63042556778447</v>
      </c>
      <c r="T177" s="16">
        <f t="shared" si="107"/>
        <v>5714820.3846022505</v>
      </c>
      <c r="U177" s="16">
        <f t="shared" si="90"/>
        <v>640888.7254760611</v>
      </c>
      <c r="V177" s="19"/>
      <c r="W177" s="12"/>
      <c r="X177" s="12"/>
    </row>
    <row r="178" spans="1:24" ht="15">
      <c r="A178" s="20">
        <v>681.58</v>
      </c>
      <c r="B178" s="20">
        <v>0.29</v>
      </c>
      <c r="C178" s="20">
        <v>157.36</v>
      </c>
      <c r="D178" s="29">
        <f t="shared" si="91"/>
        <v>681.5476698347793</v>
      </c>
      <c r="E178" s="29">
        <f t="shared" si="92"/>
        <v>660.7476698347793</v>
      </c>
      <c r="F178" s="31">
        <f t="shared" si="93"/>
        <v>0.7838551171562076</v>
      </c>
      <c r="G178" s="31">
        <f t="shared" si="94"/>
        <v>-2.029528082325248</v>
      </c>
      <c r="H178" s="31">
        <f t="shared" si="95"/>
        <v>0.14223158091290514</v>
      </c>
      <c r="I178" s="29">
        <f t="shared" si="96"/>
        <v>47.5089576749914</v>
      </c>
      <c r="J178" s="29">
        <f t="shared" si="97"/>
        <v>-0.30574713344404225</v>
      </c>
      <c r="K178" s="29">
        <f t="shared" si="98"/>
        <v>0.051995856605512</v>
      </c>
      <c r="L178" s="29">
        <f t="shared" si="99"/>
        <v>47.50999999999999</v>
      </c>
      <c r="M178" s="29">
        <f t="shared" si="100"/>
        <v>1.0000012879345281</v>
      </c>
      <c r="N178" s="29">
        <f t="shared" si="101"/>
        <v>0.003931308999603367</v>
      </c>
      <c r="O178" s="32">
        <f t="shared" si="102"/>
        <v>-2.149550435565684</v>
      </c>
      <c r="P178" s="29">
        <f t="shared" si="103"/>
        <v>2.149550435565684</v>
      </c>
      <c r="Q178" s="29">
        <f t="shared" si="104"/>
        <v>681.5476698347793</v>
      </c>
      <c r="R178" s="29">
        <f t="shared" si="105"/>
        <v>2.1756408438983605</v>
      </c>
      <c r="S178" s="29">
        <f t="shared" si="106"/>
        <v>291.11782284350477</v>
      </c>
      <c r="T178" s="16">
        <f t="shared" si="107"/>
        <v>5714820.078855117</v>
      </c>
      <c r="U178" s="16">
        <f t="shared" si="90"/>
        <v>640888.7774719177</v>
      </c>
      <c r="V178" s="19"/>
      <c r="W178" s="12"/>
      <c r="X178" s="12"/>
    </row>
    <row r="179" spans="1:24" ht="15">
      <c r="A179" s="20">
        <v>740.06</v>
      </c>
      <c r="B179" s="20">
        <v>0.45</v>
      </c>
      <c r="C179" s="20">
        <v>140.43</v>
      </c>
      <c r="D179" s="29">
        <f t="shared" si="91"/>
        <v>740.0264477480675</v>
      </c>
      <c r="E179" s="29">
        <f t="shared" si="92"/>
        <v>719.2264477480676</v>
      </c>
      <c r="F179" s="31">
        <f t="shared" si="93"/>
        <v>0.4702393673068476</v>
      </c>
      <c r="G179" s="31">
        <f t="shared" si="94"/>
        <v>-1.8262677172275228</v>
      </c>
      <c r="H179" s="31">
        <f t="shared" si="95"/>
        <v>0.09809781841887077</v>
      </c>
      <c r="I179" s="29">
        <f t="shared" si="96"/>
        <v>58.4787779132883</v>
      </c>
      <c r="J179" s="29">
        <f t="shared" si="97"/>
        <v>-0.31361574984935997</v>
      </c>
      <c r="K179" s="29">
        <f t="shared" si="98"/>
        <v>0.20326036509772522</v>
      </c>
      <c r="L179" s="29">
        <f t="shared" si="99"/>
        <v>58.479999999999905</v>
      </c>
      <c r="M179" s="29">
        <f t="shared" si="100"/>
        <v>1.0000009282498548</v>
      </c>
      <c r="N179" s="29">
        <f t="shared" si="101"/>
        <v>0.003337511924897063</v>
      </c>
      <c r="O179" s="32">
        <f t="shared" si="102"/>
        <v>-1.8167139208838743</v>
      </c>
      <c r="P179" s="29">
        <f t="shared" si="103"/>
        <v>1.8167139208838743</v>
      </c>
      <c r="Q179" s="29">
        <f t="shared" si="104"/>
        <v>740.0264477480675</v>
      </c>
      <c r="R179" s="29">
        <f t="shared" si="105"/>
        <v>1.8858363761346242</v>
      </c>
      <c r="S179" s="29">
        <f t="shared" si="106"/>
        <v>284.43924221693527</v>
      </c>
      <c r="T179" s="16">
        <f t="shared" si="107"/>
        <v>5714819.765239367</v>
      </c>
      <c r="U179" s="16">
        <f t="shared" si="90"/>
        <v>640888.9807322829</v>
      </c>
      <c r="V179" s="19"/>
      <c r="W179" s="12"/>
      <c r="X179" s="12"/>
    </row>
    <row r="180" spans="1:24" ht="15">
      <c r="A180" s="20">
        <v>768.28</v>
      </c>
      <c r="B180" s="20">
        <v>0.83</v>
      </c>
      <c r="C180" s="20">
        <v>157.789</v>
      </c>
      <c r="D180" s="29">
        <f t="shared" si="91"/>
        <v>768.2446593227278</v>
      </c>
      <c r="E180" s="29">
        <f t="shared" si="92"/>
        <v>747.4446593227278</v>
      </c>
      <c r="F180" s="31">
        <f t="shared" si="93"/>
        <v>0.19558681281105444</v>
      </c>
      <c r="G180" s="31">
        <f t="shared" si="94"/>
        <v>-1.6784088044523287</v>
      </c>
      <c r="H180" s="31">
        <f t="shared" si="95"/>
        <v>0.4480351454578371</v>
      </c>
      <c r="I180" s="29">
        <f t="shared" si="96"/>
        <v>28.218211574660298</v>
      </c>
      <c r="J180" s="29">
        <f t="shared" si="97"/>
        <v>-0.2746525544957932</v>
      </c>
      <c r="K180" s="29">
        <f t="shared" si="98"/>
        <v>0.14785891277519408</v>
      </c>
      <c r="L180" s="29">
        <f t="shared" si="99"/>
        <v>28.220000000000027</v>
      </c>
      <c r="M180" s="29">
        <f t="shared" si="100"/>
        <v>1.0000045089094554</v>
      </c>
      <c r="N180" s="29">
        <f t="shared" si="101"/>
        <v>0.007355720271352784</v>
      </c>
      <c r="O180" s="32">
        <f t="shared" si="102"/>
        <v>-1.5513380689967122</v>
      </c>
      <c r="P180" s="29">
        <f t="shared" si="103"/>
        <v>1.5513380689967122</v>
      </c>
      <c r="Q180" s="29">
        <f t="shared" si="104"/>
        <v>768.2446593227278</v>
      </c>
      <c r="R180" s="29">
        <f t="shared" si="105"/>
        <v>1.6897663495905821</v>
      </c>
      <c r="S180" s="29">
        <f t="shared" si="106"/>
        <v>276.6467614471968</v>
      </c>
      <c r="T180" s="16">
        <f t="shared" si="107"/>
        <v>5714819.490586813</v>
      </c>
      <c r="U180" s="16">
        <f t="shared" si="90"/>
        <v>640889.1285911956</v>
      </c>
      <c r="V180" s="19"/>
      <c r="W180" s="12"/>
      <c r="X180" s="12"/>
    </row>
    <row r="181" spans="1:24" ht="15">
      <c r="A181" s="20">
        <v>797.08</v>
      </c>
      <c r="B181" s="20">
        <v>2.5</v>
      </c>
      <c r="C181" s="20">
        <v>141.89</v>
      </c>
      <c r="D181" s="29">
        <f t="shared" si="91"/>
        <v>797.0315943334004</v>
      </c>
      <c r="E181" s="29">
        <f t="shared" si="92"/>
        <v>776.2315943334005</v>
      </c>
      <c r="F181" s="31">
        <f t="shared" si="93"/>
        <v>-0.4918022261315967</v>
      </c>
      <c r="G181" s="31">
        <f t="shared" si="94"/>
        <v>-1.2118630338851129</v>
      </c>
      <c r="H181" s="31">
        <f t="shared" si="95"/>
        <v>1.7873671885138078</v>
      </c>
      <c r="I181" s="29">
        <f t="shared" si="96"/>
        <v>28.78693501067266</v>
      </c>
      <c r="J181" s="29">
        <f t="shared" si="97"/>
        <v>-0.6873890389426511</v>
      </c>
      <c r="K181" s="29">
        <f t="shared" si="98"/>
        <v>0.4665457705672158</v>
      </c>
      <c r="L181" s="29">
        <f t="shared" si="99"/>
        <v>28.800000000000068</v>
      </c>
      <c r="M181" s="29">
        <f t="shared" si="100"/>
        <v>1.0000747450556238</v>
      </c>
      <c r="N181" s="29">
        <f t="shared" si="101"/>
        <v>0.029947624686412988</v>
      </c>
      <c r="O181" s="32">
        <f t="shared" si="102"/>
        <v>-0.803603060185992</v>
      </c>
      <c r="P181" s="29">
        <f t="shared" si="103"/>
        <v>0.803603060185992</v>
      </c>
      <c r="Q181" s="29">
        <f t="shared" si="104"/>
        <v>797.0315943334004</v>
      </c>
      <c r="R181" s="29">
        <f t="shared" si="105"/>
        <v>1.3078537542574187</v>
      </c>
      <c r="S181" s="29">
        <f t="shared" si="106"/>
        <v>247.91154077045877</v>
      </c>
      <c r="T181" s="16">
        <f t="shared" si="107"/>
        <v>5714818.803197774</v>
      </c>
      <c r="U181" s="16">
        <f t="shared" si="90"/>
        <v>640889.5951369661</v>
      </c>
      <c r="V181" s="19"/>
      <c r="W181" s="12"/>
      <c r="X181" s="12"/>
    </row>
    <row r="182" spans="1:27" ht="15">
      <c r="A182" s="49">
        <v>826.15</v>
      </c>
      <c r="B182" s="49">
        <v>3.39</v>
      </c>
      <c r="C182" s="49">
        <v>139.33</v>
      </c>
      <c r="D182" s="29">
        <f t="shared" si="91"/>
        <v>826.062921247225</v>
      </c>
      <c r="E182" s="29">
        <f t="shared" si="92"/>
        <v>805.262921247225</v>
      </c>
      <c r="F182" s="31">
        <f t="shared" si="93"/>
        <v>-1.6425794941755478</v>
      </c>
      <c r="G182" s="31">
        <f t="shared" si="94"/>
        <v>-0.26042287755712523</v>
      </c>
      <c r="H182" s="31">
        <f t="shared" si="95"/>
        <v>0.9271959942355052</v>
      </c>
      <c r="I182" s="29">
        <f t="shared" si="96"/>
        <v>29.031326913824504</v>
      </c>
      <c r="J182" s="29">
        <f t="shared" si="97"/>
        <v>-1.1507772680439512</v>
      </c>
      <c r="K182" s="29">
        <f t="shared" si="98"/>
        <v>0.9514401563279876</v>
      </c>
      <c r="L182" s="29">
        <f t="shared" si="99"/>
        <v>29.069999999999936</v>
      </c>
      <c r="M182" s="29">
        <f t="shared" si="100"/>
        <v>1.000020491550265</v>
      </c>
      <c r="N182" s="29">
        <f t="shared" si="101"/>
        <v>0.015680961600479826</v>
      </c>
      <c r="O182" s="32">
        <f t="shared" si="102"/>
        <v>0.5957569193966592</v>
      </c>
      <c r="P182" s="29">
        <f t="shared" si="103"/>
        <v>-0.5957569193966592</v>
      </c>
      <c r="Q182" s="29">
        <f t="shared" si="104"/>
        <v>826.062921247225</v>
      </c>
      <c r="R182" s="29">
        <f t="shared" si="105"/>
        <v>1.6630957488494558</v>
      </c>
      <c r="S182" s="29">
        <f t="shared" si="106"/>
        <v>189.00897784306252</v>
      </c>
      <c r="T182" s="16">
        <f t="shared" si="107"/>
        <v>5714817.652420506</v>
      </c>
      <c r="U182" s="16">
        <f t="shared" si="90"/>
        <v>640890.5465771225</v>
      </c>
      <c r="V182" s="19"/>
      <c r="W182" s="12"/>
      <c r="X182" s="12"/>
      <c r="AA182" s="9"/>
    </row>
    <row r="183" spans="1:24" ht="15">
      <c r="A183" s="49">
        <v>854.44</v>
      </c>
      <c r="B183" s="49">
        <v>3.4</v>
      </c>
      <c r="C183" s="49">
        <v>141.08</v>
      </c>
      <c r="D183" s="29">
        <f t="shared" si="91"/>
        <v>854.3032799322121</v>
      </c>
      <c r="E183" s="29">
        <f t="shared" si="92"/>
        <v>833.5032799322122</v>
      </c>
      <c r="F183" s="31">
        <f t="shared" si="93"/>
        <v>-2.929662690408764</v>
      </c>
      <c r="G183" s="31">
        <f t="shared" si="94"/>
        <v>0.8116951577002084</v>
      </c>
      <c r="H183" s="31">
        <f t="shared" si="95"/>
        <v>0.11029108646765769</v>
      </c>
      <c r="I183" s="29">
        <f t="shared" si="96"/>
        <v>28.24035868498724</v>
      </c>
      <c r="J183" s="29">
        <f t="shared" si="97"/>
        <v>-1.287083196233216</v>
      </c>
      <c r="K183" s="29">
        <f t="shared" si="98"/>
        <v>1.0721180352573336</v>
      </c>
      <c r="L183" s="29">
        <f t="shared" si="99"/>
        <v>28.290000000000077</v>
      </c>
      <c r="M183" s="29">
        <f t="shared" si="100"/>
        <v>1.0000002745856567</v>
      </c>
      <c r="N183" s="29">
        <f t="shared" si="101"/>
        <v>0.0018152208665780378</v>
      </c>
      <c r="O183" s="32">
        <f t="shared" si="102"/>
        <v>2.1677799719015782</v>
      </c>
      <c r="P183" s="29">
        <f t="shared" si="103"/>
        <v>-2.1677799719015782</v>
      </c>
      <c r="Q183" s="29">
        <f t="shared" si="104"/>
        <v>854.3032799322121</v>
      </c>
      <c r="R183" s="29">
        <f t="shared" si="105"/>
        <v>3.0400283729937594</v>
      </c>
      <c r="S183" s="29">
        <f t="shared" si="106"/>
        <v>164.51402465401097</v>
      </c>
      <c r="T183" s="16">
        <f t="shared" si="107"/>
        <v>5714816.365337309</v>
      </c>
      <c r="U183" s="16">
        <f t="shared" si="90"/>
        <v>640891.6186951577</v>
      </c>
      <c r="V183" s="19"/>
      <c r="W183" s="12"/>
      <c r="X183" s="12"/>
    </row>
    <row r="184" spans="1:24" ht="15">
      <c r="A184" s="49">
        <v>883.67</v>
      </c>
      <c r="B184" s="49">
        <v>3.87</v>
      </c>
      <c r="C184" s="49">
        <v>140.62</v>
      </c>
      <c r="D184" s="29">
        <f t="shared" si="91"/>
        <v>883.4743927425415</v>
      </c>
      <c r="E184" s="29">
        <f t="shared" si="92"/>
        <v>862.6743927425415</v>
      </c>
      <c r="F184" s="31">
        <f t="shared" si="93"/>
        <v>-4.366482396957028</v>
      </c>
      <c r="G184" s="31">
        <f t="shared" si="94"/>
        <v>1.9820696408022918</v>
      </c>
      <c r="H184" s="31">
        <f t="shared" si="95"/>
        <v>0.4822804032698429</v>
      </c>
      <c r="I184" s="29">
        <f t="shared" si="96"/>
        <v>29.171112810329323</v>
      </c>
      <c r="J184" s="29">
        <f t="shared" si="97"/>
        <v>-1.4368197065482635</v>
      </c>
      <c r="K184" s="29">
        <f t="shared" si="98"/>
        <v>1.1703744831020833</v>
      </c>
      <c r="L184" s="29">
        <f t="shared" si="99"/>
        <v>29.229999999999905</v>
      </c>
      <c r="M184" s="29">
        <f t="shared" si="100"/>
        <v>1.0000056051954698</v>
      </c>
      <c r="N184" s="29">
        <f t="shared" si="101"/>
        <v>0.008201334843728869</v>
      </c>
      <c r="O184" s="32">
        <f t="shared" si="102"/>
        <v>3.899763859483195</v>
      </c>
      <c r="P184" s="29">
        <f t="shared" si="103"/>
        <v>-3.899763859483195</v>
      </c>
      <c r="Q184" s="29">
        <f t="shared" si="104"/>
        <v>883.4743927425415</v>
      </c>
      <c r="R184" s="29">
        <f t="shared" si="105"/>
        <v>4.795286079466554</v>
      </c>
      <c r="S184" s="29">
        <f t="shared" si="106"/>
        <v>155.58536069002673</v>
      </c>
      <c r="T184" s="16">
        <f t="shared" si="107"/>
        <v>5714814.928517603</v>
      </c>
      <c r="U184" s="16">
        <f t="shared" si="90"/>
        <v>640892.7890696408</v>
      </c>
      <c r="V184" s="19"/>
      <c r="W184" s="12"/>
      <c r="X184" s="12"/>
    </row>
    <row r="185" spans="1:24" ht="15">
      <c r="A185" s="49">
        <v>912.33</v>
      </c>
      <c r="B185" s="49">
        <v>4.77</v>
      </c>
      <c r="C185" s="49">
        <v>142.55</v>
      </c>
      <c r="D185" s="29">
        <f t="shared" si="91"/>
        <v>912.0526868707494</v>
      </c>
      <c r="E185" s="29">
        <f t="shared" si="92"/>
        <v>891.2526868707495</v>
      </c>
      <c r="F185" s="31">
        <f t="shared" si="93"/>
        <v>-6.06011300848345</v>
      </c>
      <c r="G185" s="31">
        <f t="shared" si="94"/>
        <v>3.3203221812822847</v>
      </c>
      <c r="H185" s="31">
        <f t="shared" si="95"/>
        <v>0.9531228246767259</v>
      </c>
      <c r="I185" s="29">
        <f t="shared" si="96"/>
        <v>28.578294128207965</v>
      </c>
      <c r="J185" s="29">
        <f t="shared" si="97"/>
        <v>-1.693630611526422</v>
      </c>
      <c r="K185" s="29">
        <f t="shared" si="98"/>
        <v>1.338252540479993</v>
      </c>
      <c r="L185" s="29">
        <f t="shared" si="99"/>
        <v>28.660000000000082</v>
      </c>
      <c r="M185" s="29">
        <f t="shared" si="100"/>
        <v>1.0000210470900943</v>
      </c>
      <c r="N185" s="29">
        <f t="shared" si="101"/>
        <v>0.015892095594346456</v>
      </c>
      <c r="O185" s="32">
        <f t="shared" si="102"/>
        <v>5.905539861981141</v>
      </c>
      <c r="P185" s="29">
        <f t="shared" si="103"/>
        <v>-5.905539861981141</v>
      </c>
      <c r="Q185" s="29">
        <f t="shared" si="104"/>
        <v>912.0526868707494</v>
      </c>
      <c r="R185" s="29">
        <f t="shared" si="105"/>
        <v>6.910101957504352</v>
      </c>
      <c r="S185" s="29">
        <f t="shared" si="106"/>
        <v>151.28176512206224</v>
      </c>
      <c r="T185" s="16">
        <f t="shared" si="107"/>
        <v>5714813.234886992</v>
      </c>
      <c r="U185" s="16">
        <f t="shared" si="90"/>
        <v>640894.1273221814</v>
      </c>
      <c r="V185" s="19"/>
      <c r="W185" s="12"/>
      <c r="X185" s="12"/>
    </row>
    <row r="186" spans="1:24" ht="15">
      <c r="A186" s="49">
        <v>940.43</v>
      </c>
      <c r="B186" s="49">
        <v>6.91</v>
      </c>
      <c r="C186" s="49">
        <v>146.93</v>
      </c>
      <c r="D186" s="29">
        <f t="shared" si="91"/>
        <v>940.0053537875052</v>
      </c>
      <c r="E186" s="29">
        <f t="shared" si="92"/>
        <v>919.2053537875053</v>
      </c>
      <c r="F186" s="31">
        <f t="shared" si="93"/>
        <v>-8.4044525086824</v>
      </c>
      <c r="G186" s="31">
        <f t="shared" si="94"/>
        <v>4.953318367895508</v>
      </c>
      <c r="H186" s="31">
        <f t="shared" si="95"/>
        <v>2.3310174781783375</v>
      </c>
      <c r="I186" s="29">
        <f t="shared" si="96"/>
        <v>27.95266691675575</v>
      </c>
      <c r="J186" s="29">
        <f t="shared" si="97"/>
        <v>-2.344339500198951</v>
      </c>
      <c r="K186" s="29">
        <f t="shared" si="98"/>
        <v>1.6329961866132234</v>
      </c>
      <c r="L186" s="29">
        <f t="shared" si="99"/>
        <v>28.09999999999991</v>
      </c>
      <c r="M186" s="29">
        <f t="shared" si="100"/>
        <v>1.0001210313146744</v>
      </c>
      <c r="N186" s="29">
        <f t="shared" si="101"/>
        <v>0.03810728102108296</v>
      </c>
      <c r="O186" s="32">
        <f t="shared" si="102"/>
        <v>8.49192579397078</v>
      </c>
      <c r="P186" s="29">
        <f t="shared" si="103"/>
        <v>-8.49192579397078</v>
      </c>
      <c r="Q186" s="29">
        <f t="shared" si="104"/>
        <v>940.0053537875052</v>
      </c>
      <c r="R186" s="29">
        <f t="shared" si="105"/>
        <v>9.755520735687506</v>
      </c>
      <c r="S186" s="29">
        <f t="shared" si="106"/>
        <v>149.48624810881563</v>
      </c>
      <c r="T186" s="16">
        <f t="shared" si="107"/>
        <v>5714810.890547492</v>
      </c>
      <c r="U186" s="16">
        <f t="shared" si="90"/>
        <v>640895.760318368</v>
      </c>
      <c r="V186" s="19"/>
      <c r="W186" s="12"/>
      <c r="X186" s="12"/>
    </row>
    <row r="187" spans="1:24" ht="15">
      <c r="A187" s="49">
        <v>969.38</v>
      </c>
      <c r="B187" s="49">
        <v>10.03</v>
      </c>
      <c r="C187" s="49">
        <v>149.1</v>
      </c>
      <c r="D187" s="29">
        <f t="shared" si="91"/>
        <v>968.6361291382697</v>
      </c>
      <c r="E187" s="29">
        <f t="shared" si="92"/>
        <v>947.8361291382697</v>
      </c>
      <c r="F187" s="31">
        <f t="shared" si="93"/>
        <v>-12.027931572022435</v>
      </c>
      <c r="G187" s="31">
        <f t="shared" si="94"/>
        <v>7.198793245901573</v>
      </c>
      <c r="H187" s="31">
        <f t="shared" si="95"/>
        <v>3.248478588160248</v>
      </c>
      <c r="I187" s="29">
        <f t="shared" si="96"/>
        <v>28.630775350764484</v>
      </c>
      <c r="J187" s="29">
        <f t="shared" si="97"/>
        <v>-3.6234790633400342</v>
      </c>
      <c r="K187" s="29">
        <f t="shared" si="98"/>
        <v>2.2454748780060645</v>
      </c>
      <c r="L187" s="29">
        <f t="shared" si="99"/>
        <v>28.950000000000045</v>
      </c>
      <c r="M187" s="29">
        <f t="shared" si="100"/>
        <v>1.0002495273508696</v>
      </c>
      <c r="N187" s="29">
        <f t="shared" si="101"/>
        <v>0.05471226439739563</v>
      </c>
      <c r="O187" s="32">
        <f t="shared" si="102"/>
        <v>12.24830361355382</v>
      </c>
      <c r="P187" s="29">
        <f t="shared" si="103"/>
        <v>-12.24830361355382</v>
      </c>
      <c r="Q187" s="29">
        <f t="shared" si="104"/>
        <v>968.6361291382697</v>
      </c>
      <c r="R187" s="29">
        <f t="shared" si="105"/>
        <v>14.017623268532088</v>
      </c>
      <c r="S187" s="29">
        <f t="shared" si="106"/>
        <v>149.09921191170037</v>
      </c>
      <c r="T187" s="16">
        <f t="shared" si="107"/>
        <v>5714807.267068428</v>
      </c>
      <c r="U187" s="16">
        <f t="shared" si="90"/>
        <v>640898.005793246</v>
      </c>
      <c r="V187" s="19"/>
      <c r="W187" s="12"/>
      <c r="X187" s="12"/>
    </row>
    <row r="188" spans="1:24" ht="15">
      <c r="A188" s="49">
        <v>998.24</v>
      </c>
      <c r="B188" s="49">
        <v>13.64</v>
      </c>
      <c r="C188" s="49">
        <v>148.11</v>
      </c>
      <c r="D188" s="29">
        <f t="shared" si="91"/>
        <v>996.877983259749</v>
      </c>
      <c r="E188" s="29">
        <f t="shared" si="92"/>
        <v>976.0779832597491</v>
      </c>
      <c r="F188" s="31">
        <f t="shared" si="93"/>
        <v>-17.07535263649724</v>
      </c>
      <c r="G188" s="31">
        <f t="shared" si="94"/>
        <v>10.288155414513554</v>
      </c>
      <c r="H188" s="31">
        <f t="shared" si="95"/>
        <v>3.7573552513382467</v>
      </c>
      <c r="I188" s="29">
        <f t="shared" si="96"/>
        <v>28.241854121479427</v>
      </c>
      <c r="J188" s="29">
        <f t="shared" si="97"/>
        <v>-5.047421064474805</v>
      </c>
      <c r="K188" s="29">
        <f t="shared" si="98"/>
        <v>3.0893621686119808</v>
      </c>
      <c r="L188" s="29">
        <f t="shared" si="99"/>
        <v>28.860000000000014</v>
      </c>
      <c r="M188" s="29">
        <f t="shared" si="100"/>
        <v>1.000331788271372</v>
      </c>
      <c r="N188" s="29">
        <f t="shared" si="101"/>
        <v>0.06308624793143935</v>
      </c>
      <c r="O188" s="32">
        <f t="shared" si="102"/>
        <v>17.44748026529978</v>
      </c>
      <c r="P188" s="29">
        <f t="shared" si="103"/>
        <v>-17.44748026529978</v>
      </c>
      <c r="Q188" s="29">
        <f t="shared" si="104"/>
        <v>996.877983259749</v>
      </c>
      <c r="R188" s="29">
        <f t="shared" si="105"/>
        <v>19.93524039217781</v>
      </c>
      <c r="S188" s="29">
        <f t="shared" si="106"/>
        <v>148.93040763073535</v>
      </c>
      <c r="T188" s="16">
        <f t="shared" si="107"/>
        <v>5714802.219647364</v>
      </c>
      <c r="U188" s="16">
        <f t="shared" si="90"/>
        <v>640901.0951554145</v>
      </c>
      <c r="V188" s="19"/>
      <c r="W188" s="12"/>
      <c r="X188" s="12"/>
    </row>
    <row r="189" spans="1:24" ht="15">
      <c r="A189" s="49">
        <v>1026.48</v>
      </c>
      <c r="B189" s="49">
        <v>16.66</v>
      </c>
      <c r="C189" s="49">
        <v>146.7</v>
      </c>
      <c r="D189" s="29">
        <f t="shared" si="91"/>
        <v>1024.1334336403395</v>
      </c>
      <c r="E189" s="29">
        <f t="shared" si="92"/>
        <v>1003.3334336403395</v>
      </c>
      <c r="F189" s="31">
        <f t="shared" si="93"/>
        <v>-23.287434667702037</v>
      </c>
      <c r="G189" s="31">
        <f t="shared" si="94"/>
        <v>14.270676700003936</v>
      </c>
      <c r="H189" s="31">
        <f t="shared" si="95"/>
        <v>3.2307230479435067</v>
      </c>
      <c r="I189" s="29">
        <f t="shared" si="96"/>
        <v>27.255450380590517</v>
      </c>
      <c r="J189" s="29">
        <f t="shared" si="97"/>
        <v>-6.212082031204796</v>
      </c>
      <c r="K189" s="29">
        <f t="shared" si="98"/>
        <v>3.982521285490382</v>
      </c>
      <c r="L189" s="29">
        <f t="shared" si="99"/>
        <v>28.24000000000001</v>
      </c>
      <c r="M189" s="29">
        <f t="shared" si="100"/>
        <v>1.0002348454757597</v>
      </c>
      <c r="N189" s="29">
        <f t="shared" si="101"/>
        <v>0.053078731481488894</v>
      </c>
      <c r="O189" s="32">
        <f t="shared" si="102"/>
        <v>24.002485885249108</v>
      </c>
      <c r="P189" s="29">
        <f t="shared" si="103"/>
        <v>-24.002485885249108</v>
      </c>
      <c r="Q189" s="29">
        <f t="shared" si="104"/>
        <v>1024.1334336403395</v>
      </c>
      <c r="R189" s="29">
        <f t="shared" si="105"/>
        <v>27.312210215918554</v>
      </c>
      <c r="S189" s="29">
        <f t="shared" si="106"/>
        <v>148.49978825322654</v>
      </c>
      <c r="T189" s="16">
        <f t="shared" si="107"/>
        <v>5714796.007565333</v>
      </c>
      <c r="U189" s="16">
        <f t="shared" si="90"/>
        <v>640905.0776767001</v>
      </c>
      <c r="V189" s="19"/>
      <c r="W189" s="12"/>
      <c r="X189" s="12"/>
    </row>
    <row r="190" spans="1:24" ht="15">
      <c r="A190" s="49">
        <v>1056.39</v>
      </c>
      <c r="B190" s="49">
        <v>19.21</v>
      </c>
      <c r="C190" s="49">
        <v>141.25</v>
      </c>
      <c r="D190" s="29">
        <f t="shared" si="91"/>
        <v>1052.5896726483518</v>
      </c>
      <c r="E190" s="29">
        <f t="shared" si="92"/>
        <v>1031.7896726483518</v>
      </c>
      <c r="F190" s="31">
        <f t="shared" si="93"/>
        <v>-30.710240934272264</v>
      </c>
      <c r="G190" s="31">
        <f t="shared" si="94"/>
        <v>19.7058414989488</v>
      </c>
      <c r="H190" s="31">
        <f t="shared" si="95"/>
        <v>3.0584583506307106</v>
      </c>
      <c r="I190" s="29">
        <f t="shared" si="96"/>
        <v>28.456239008012368</v>
      </c>
      <c r="J190" s="29">
        <f t="shared" si="97"/>
        <v>-7.422806266570229</v>
      </c>
      <c r="K190" s="29">
        <f t="shared" si="98"/>
        <v>5.435164798944866</v>
      </c>
      <c r="L190" s="29">
        <f t="shared" si="99"/>
        <v>29.910000000000082</v>
      </c>
      <c r="M190" s="29">
        <f t="shared" si="100"/>
        <v>1.0002360978180276</v>
      </c>
      <c r="N190" s="29">
        <f t="shared" si="101"/>
        <v>0.053220027748860366</v>
      </c>
      <c r="O190" s="32">
        <f t="shared" si="102"/>
        <v>32.420879808175414</v>
      </c>
      <c r="P190" s="29">
        <f t="shared" si="103"/>
        <v>-32.420879808175414</v>
      </c>
      <c r="Q190" s="29">
        <f t="shared" si="104"/>
        <v>1052.5896726483518</v>
      </c>
      <c r="R190" s="29">
        <f t="shared" si="105"/>
        <v>36.488889917654994</v>
      </c>
      <c r="S190" s="29">
        <f t="shared" si="106"/>
        <v>147.31292659066753</v>
      </c>
      <c r="T190" s="16">
        <f t="shared" si="107"/>
        <v>5714788.584759066</v>
      </c>
      <c r="U190" s="16">
        <f t="shared" si="90"/>
        <v>640910.512841499</v>
      </c>
      <c r="V190" s="19"/>
      <c r="W190" s="12"/>
      <c r="X190" s="12"/>
    </row>
    <row r="191" spans="1:24" ht="15">
      <c r="A191" s="49">
        <v>1084.97</v>
      </c>
      <c r="B191" s="49">
        <v>21.95</v>
      </c>
      <c r="C191" s="49">
        <v>138.51</v>
      </c>
      <c r="D191" s="29">
        <f t="shared" si="91"/>
        <v>1079.343836788587</v>
      </c>
      <c r="E191" s="29">
        <f t="shared" si="92"/>
        <v>1058.543836788587</v>
      </c>
      <c r="F191" s="31">
        <f t="shared" si="93"/>
        <v>-38.380001314460216</v>
      </c>
      <c r="G191" s="31">
        <f t="shared" si="94"/>
        <v>26.188961517289673</v>
      </c>
      <c r="H191" s="31">
        <f t="shared" si="95"/>
        <v>3.046917124090044</v>
      </c>
      <c r="I191" s="29">
        <f t="shared" si="96"/>
        <v>26.754164140235112</v>
      </c>
      <c r="J191" s="29">
        <f t="shared" si="97"/>
        <v>-7.66976038018795</v>
      </c>
      <c r="K191" s="29">
        <f t="shared" si="98"/>
        <v>6.483120018340874</v>
      </c>
      <c r="L191" s="29">
        <f t="shared" si="99"/>
        <v>28.579999999999927</v>
      </c>
      <c r="M191" s="29">
        <f t="shared" si="100"/>
        <v>1.000213938128544</v>
      </c>
      <c r="N191" s="29">
        <f t="shared" si="101"/>
        <v>0.0506616090204981</v>
      </c>
      <c r="O191" s="32">
        <f t="shared" si="102"/>
        <v>41.87030662993601</v>
      </c>
      <c r="P191" s="29">
        <f t="shared" si="103"/>
        <v>-41.87030662993601</v>
      </c>
      <c r="Q191" s="29">
        <f t="shared" si="104"/>
        <v>1079.343836788587</v>
      </c>
      <c r="R191" s="29">
        <f t="shared" si="105"/>
        <v>46.46381609652879</v>
      </c>
      <c r="S191" s="29">
        <f t="shared" si="106"/>
        <v>145.69195268181295</v>
      </c>
      <c r="T191" s="16">
        <f t="shared" si="107"/>
        <v>5714780.914998685</v>
      </c>
      <c r="U191" s="16">
        <f t="shared" si="90"/>
        <v>640916.9959615173</v>
      </c>
      <c r="V191" s="19"/>
      <c r="W191" s="12"/>
      <c r="X191" s="12"/>
    </row>
    <row r="192" spans="1:24" ht="15">
      <c r="A192" s="49">
        <v>1112.81</v>
      </c>
      <c r="B192" s="49">
        <v>24.41</v>
      </c>
      <c r="C192" s="49">
        <v>135.23</v>
      </c>
      <c r="D192" s="29">
        <f t="shared" si="91"/>
        <v>1104.9355024340891</v>
      </c>
      <c r="E192" s="29">
        <f t="shared" si="92"/>
        <v>1084.1355024340892</v>
      </c>
      <c r="F192" s="31">
        <f t="shared" si="93"/>
        <v>-46.363192686184846</v>
      </c>
      <c r="G192" s="31">
        <f t="shared" si="94"/>
        <v>33.688891897672804</v>
      </c>
      <c r="H192" s="31">
        <f t="shared" si="95"/>
        <v>2.9918625831008807</v>
      </c>
      <c r="I192" s="29">
        <f t="shared" si="96"/>
        <v>25.591665645502168</v>
      </c>
      <c r="J192" s="29">
        <f t="shared" si="97"/>
        <v>-7.98319137172463</v>
      </c>
      <c r="K192" s="29">
        <f t="shared" si="98"/>
        <v>7.499930380383132</v>
      </c>
      <c r="L192" s="29">
        <f t="shared" si="99"/>
        <v>27.839999999999918</v>
      </c>
      <c r="M192" s="29">
        <f t="shared" si="100"/>
        <v>1.0001957287936645</v>
      </c>
      <c r="N192" s="29">
        <f t="shared" si="101"/>
        <v>0.04845816743768472</v>
      </c>
      <c r="O192" s="32">
        <f t="shared" si="102"/>
        <v>52.35703255182481</v>
      </c>
      <c r="P192" s="29">
        <f t="shared" si="103"/>
        <v>-52.35703255182481</v>
      </c>
      <c r="Q192" s="29">
        <f t="shared" si="104"/>
        <v>1104.9355024340891</v>
      </c>
      <c r="R192" s="29">
        <f t="shared" si="105"/>
        <v>57.310444714287364</v>
      </c>
      <c r="S192" s="29">
        <f t="shared" si="106"/>
        <v>143.9967156838947</v>
      </c>
      <c r="T192" s="16">
        <f t="shared" si="107"/>
        <v>5714772.931807314</v>
      </c>
      <c r="U192" s="16">
        <f t="shared" si="90"/>
        <v>640924.4958918977</v>
      </c>
      <c r="V192" s="19"/>
      <c r="W192" s="12"/>
      <c r="X192" s="12"/>
    </row>
    <row r="193" spans="1:24" ht="15">
      <c r="A193" s="49">
        <v>1141.9</v>
      </c>
      <c r="B193" s="49">
        <v>25.91</v>
      </c>
      <c r="C193" s="49">
        <v>132.79</v>
      </c>
      <c r="D193" s="29">
        <f t="shared" si="91"/>
        <v>1131.2655266524096</v>
      </c>
      <c r="E193" s="29">
        <f t="shared" si="92"/>
        <v>1110.4655266524096</v>
      </c>
      <c r="F193" s="31">
        <f t="shared" si="93"/>
        <v>-54.94872346119418</v>
      </c>
      <c r="G193" s="31">
        <f t="shared" si="94"/>
        <v>42.58692711095853</v>
      </c>
      <c r="H193" s="31">
        <f t="shared" si="95"/>
        <v>1.8796649517100317</v>
      </c>
      <c r="I193" s="29">
        <f t="shared" si="96"/>
        <v>26.330024218320432</v>
      </c>
      <c r="J193" s="29">
        <f t="shared" si="97"/>
        <v>-8.585530775009332</v>
      </c>
      <c r="K193" s="29">
        <f t="shared" si="98"/>
        <v>8.898035213285727</v>
      </c>
      <c r="L193" s="29">
        <f t="shared" si="99"/>
        <v>29.090000000000146</v>
      </c>
      <c r="M193" s="29">
        <f t="shared" si="100"/>
        <v>1.0000843379927005</v>
      </c>
      <c r="N193" s="29">
        <f t="shared" si="101"/>
        <v>0.03181121652701613</v>
      </c>
      <c r="O193" s="32">
        <f t="shared" si="102"/>
        <v>64.35572247780341</v>
      </c>
      <c r="P193" s="29">
        <f t="shared" si="103"/>
        <v>-64.35572247780341</v>
      </c>
      <c r="Q193" s="29">
        <f t="shared" si="104"/>
        <v>1131.2655266524096</v>
      </c>
      <c r="R193" s="29">
        <f t="shared" si="105"/>
        <v>69.51984300017432</v>
      </c>
      <c r="S193" s="29">
        <f t="shared" si="106"/>
        <v>142.22323012926452</v>
      </c>
      <c r="T193" s="16">
        <f t="shared" si="107"/>
        <v>5714764.346276538</v>
      </c>
      <c r="U193" s="16">
        <f t="shared" si="90"/>
        <v>640933.3939271109</v>
      </c>
      <c r="V193" s="19"/>
      <c r="W193" s="12"/>
      <c r="X193" s="12"/>
    </row>
    <row r="194" spans="1:24" ht="15">
      <c r="A194" s="49">
        <v>1169.55</v>
      </c>
      <c r="B194" s="49">
        <v>27.21</v>
      </c>
      <c r="C194" s="49">
        <v>130.42</v>
      </c>
      <c r="D194" s="29">
        <f t="shared" si="91"/>
        <v>1155.9977009699153</v>
      </c>
      <c r="E194" s="29">
        <f t="shared" si="92"/>
        <v>1135.1977009699153</v>
      </c>
      <c r="F194" s="31">
        <f t="shared" si="93"/>
        <v>-63.151795558907224</v>
      </c>
      <c r="G194" s="31">
        <f t="shared" si="94"/>
        <v>51.83338498813622</v>
      </c>
      <c r="H194" s="31">
        <f t="shared" si="95"/>
        <v>1.8186442288628737</v>
      </c>
      <c r="I194" s="29">
        <f t="shared" si="96"/>
        <v>24.732174317505756</v>
      </c>
      <c r="J194" s="29">
        <f t="shared" si="97"/>
        <v>-8.203072097713049</v>
      </c>
      <c r="K194" s="29">
        <f t="shared" si="98"/>
        <v>9.24645787717769</v>
      </c>
      <c r="L194" s="29">
        <f t="shared" si="99"/>
        <v>27.649999999999864</v>
      </c>
      <c r="M194" s="29">
        <f t="shared" si="100"/>
        <v>1.0000713269936339</v>
      </c>
      <c r="N194" s="29">
        <f t="shared" si="101"/>
        <v>0.029254925554959677</v>
      </c>
      <c r="O194" s="32">
        <f t="shared" si="102"/>
        <v>76.46492594331853</v>
      </c>
      <c r="P194" s="29">
        <f t="shared" si="103"/>
        <v>-76.46492594331853</v>
      </c>
      <c r="Q194" s="29">
        <f t="shared" si="104"/>
        <v>1155.9977009699153</v>
      </c>
      <c r="R194" s="29">
        <f t="shared" si="105"/>
        <v>81.69974958127081</v>
      </c>
      <c r="S194" s="29">
        <f t="shared" si="106"/>
        <v>140.62172252861004</v>
      </c>
      <c r="T194" s="16">
        <f t="shared" si="107"/>
        <v>5714756.143204441</v>
      </c>
      <c r="U194" s="16">
        <f t="shared" si="90"/>
        <v>640942.6403849882</v>
      </c>
      <c r="V194" s="18"/>
      <c r="W194" s="12"/>
      <c r="X194" s="12"/>
    </row>
    <row r="195" spans="1:24" ht="15">
      <c r="A195" s="49">
        <v>1198.94</v>
      </c>
      <c r="B195" s="49">
        <v>28.27</v>
      </c>
      <c r="C195" s="49">
        <v>128.23</v>
      </c>
      <c r="D195" s="29">
        <f t="shared" si="91"/>
        <v>1182.010189101834</v>
      </c>
      <c r="E195" s="29">
        <f t="shared" si="92"/>
        <v>1161.210189101834</v>
      </c>
      <c r="F195" s="31">
        <f t="shared" si="93"/>
        <v>-71.81594649906854</v>
      </c>
      <c r="G195" s="31">
        <f t="shared" si="94"/>
        <v>62.41674672211636</v>
      </c>
      <c r="H195" s="31">
        <f t="shared" si="95"/>
        <v>1.5002279875578357</v>
      </c>
      <c r="I195" s="29">
        <f t="shared" si="96"/>
        <v>26.01248813191858</v>
      </c>
      <c r="J195" s="29">
        <f t="shared" si="97"/>
        <v>-8.664150940161324</v>
      </c>
      <c r="K195" s="29">
        <f t="shared" si="98"/>
        <v>10.583361733980137</v>
      </c>
      <c r="L195" s="29">
        <f t="shared" si="99"/>
        <v>29.3900000000001</v>
      </c>
      <c r="M195" s="29">
        <f t="shared" si="100"/>
        <v>1.0000548369454798</v>
      </c>
      <c r="N195" s="29">
        <f t="shared" si="101"/>
        <v>0.02565151158254597</v>
      </c>
      <c r="O195" s="32">
        <f t="shared" si="102"/>
        <v>89.96246153246611</v>
      </c>
      <c r="P195" s="29">
        <f t="shared" si="103"/>
        <v>-89.96246153246611</v>
      </c>
      <c r="Q195" s="29">
        <f t="shared" si="104"/>
        <v>1182.010189101834</v>
      </c>
      <c r="R195" s="29">
        <f t="shared" si="105"/>
        <v>95.14925350695032</v>
      </c>
      <c r="S195" s="29">
        <f t="shared" si="106"/>
        <v>139.00540951595076</v>
      </c>
      <c r="T195" s="16">
        <f t="shared" si="107"/>
        <v>5714747.479053501</v>
      </c>
      <c r="U195" s="16">
        <f t="shared" si="90"/>
        <v>640953.2237467221</v>
      </c>
      <c r="V195" s="12"/>
      <c r="W195" s="12"/>
      <c r="X195" s="12"/>
    </row>
    <row r="196" spans="1:24" ht="15">
      <c r="A196" s="49">
        <v>1228.12</v>
      </c>
      <c r="B196" s="49">
        <v>29.96</v>
      </c>
      <c r="C196" s="49">
        <v>126.7</v>
      </c>
      <c r="D196" s="29">
        <f t="shared" si="91"/>
        <v>1207.5025784790853</v>
      </c>
      <c r="E196" s="29">
        <f t="shared" si="92"/>
        <v>1186.7025784790853</v>
      </c>
      <c r="F196" s="31">
        <f t="shared" si="93"/>
        <v>-80.44727626420783</v>
      </c>
      <c r="G196" s="31">
        <f t="shared" si="94"/>
        <v>73.68780631037944</v>
      </c>
      <c r="H196" s="31">
        <f t="shared" si="95"/>
        <v>1.8975214921666568</v>
      </c>
      <c r="I196" s="29">
        <f t="shared" si="96"/>
        <v>25.49238937725146</v>
      </c>
      <c r="J196" s="29">
        <f t="shared" si="97"/>
        <v>-8.631329765139284</v>
      </c>
      <c r="K196" s="29">
        <f t="shared" si="98"/>
        <v>11.27105958826308</v>
      </c>
      <c r="L196" s="29">
        <f t="shared" si="99"/>
        <v>29.179999999999836</v>
      </c>
      <c r="M196" s="29">
        <f t="shared" si="100"/>
        <v>1.0000864808659284</v>
      </c>
      <c r="N196" s="29">
        <f t="shared" si="101"/>
        <v>0.032212772396135625</v>
      </c>
      <c r="O196" s="32">
        <f t="shared" si="102"/>
        <v>104.03915034603976</v>
      </c>
      <c r="P196" s="29">
        <f t="shared" si="103"/>
        <v>-104.03915034603976</v>
      </c>
      <c r="Q196" s="29">
        <f t="shared" si="104"/>
        <v>1207.5025784790853</v>
      </c>
      <c r="R196" s="29">
        <f t="shared" si="105"/>
        <v>109.09471599104043</v>
      </c>
      <c r="S196" s="29">
        <f t="shared" si="106"/>
        <v>137.51105136376253</v>
      </c>
      <c r="T196" s="16">
        <f t="shared" si="107"/>
        <v>5714738.8477237355</v>
      </c>
      <c r="U196" s="16">
        <f t="shared" si="90"/>
        <v>640964.4948063104</v>
      </c>
      <c r="V196" s="12"/>
      <c r="W196" s="12"/>
      <c r="X196" s="12"/>
    </row>
    <row r="197" spans="1:24" ht="15">
      <c r="A197" s="20">
        <v>1257.97</v>
      </c>
      <c r="B197" s="20">
        <v>31.15</v>
      </c>
      <c r="C197" s="20">
        <v>125.3</v>
      </c>
      <c r="D197" s="29">
        <f t="shared" si="91"/>
        <v>1233.207520931753</v>
      </c>
      <c r="E197" s="29">
        <f t="shared" si="92"/>
        <v>1212.407520931753</v>
      </c>
      <c r="F197" s="31">
        <f t="shared" si="93"/>
        <v>-89.3633921231602</v>
      </c>
      <c r="G197" s="31">
        <f t="shared" si="94"/>
        <v>85.96533543998137</v>
      </c>
      <c r="H197" s="31">
        <f t="shared" si="95"/>
        <v>1.3926202329133694</v>
      </c>
      <c r="I197" s="29">
        <f t="shared" si="96"/>
        <v>25.704942452667666</v>
      </c>
      <c r="J197" s="29">
        <f t="shared" si="97"/>
        <v>-8.916115858952374</v>
      </c>
      <c r="K197" s="29">
        <f t="shared" si="98"/>
        <v>12.277529129601923</v>
      </c>
      <c r="L197" s="29">
        <f t="shared" si="99"/>
        <v>29.850000000000136</v>
      </c>
      <c r="M197" s="29">
        <f t="shared" si="100"/>
        <v>1.0000487427977822</v>
      </c>
      <c r="N197" s="29">
        <f t="shared" si="101"/>
        <v>0.024184279252757568</v>
      </c>
      <c r="O197" s="32">
        <f t="shared" si="102"/>
        <v>119.12986039745465</v>
      </c>
      <c r="P197" s="29">
        <f t="shared" si="103"/>
        <v>-119.12986039745465</v>
      </c>
      <c r="Q197" s="29">
        <f t="shared" si="104"/>
        <v>1233.207520931753</v>
      </c>
      <c r="R197" s="29">
        <f t="shared" si="105"/>
        <v>123.99941430936764</v>
      </c>
      <c r="S197" s="29">
        <f t="shared" si="106"/>
        <v>136.11031396456283</v>
      </c>
      <c r="T197" s="16">
        <f t="shared" si="107"/>
        <v>5714729.931607877</v>
      </c>
      <c r="U197" s="16">
        <f t="shared" si="90"/>
        <v>640976.77233544</v>
      </c>
      <c r="V197" s="12"/>
      <c r="W197" s="12"/>
      <c r="X197" s="12"/>
    </row>
    <row r="198" spans="1:24" ht="15">
      <c r="A198" s="20">
        <v>1287.26</v>
      </c>
      <c r="B198" s="20">
        <v>34</v>
      </c>
      <c r="C198" s="20">
        <v>121.48</v>
      </c>
      <c r="D198" s="29">
        <f t="shared" si="91"/>
        <v>1257.8899326242051</v>
      </c>
      <c r="E198" s="29">
        <f t="shared" si="92"/>
        <v>1237.0899326242052</v>
      </c>
      <c r="F198" s="31">
        <f t="shared" si="93"/>
        <v>-98.02020678015153</v>
      </c>
      <c r="G198" s="31">
        <f t="shared" si="94"/>
        <v>99.13625670557445</v>
      </c>
      <c r="H198" s="31">
        <f t="shared" si="95"/>
        <v>3.597739653888857</v>
      </c>
      <c r="I198" s="29">
        <f t="shared" si="96"/>
        <v>24.682411692452302</v>
      </c>
      <c r="J198" s="29">
        <f t="shared" si="97"/>
        <v>-8.656814656991333</v>
      </c>
      <c r="K198" s="29">
        <f t="shared" si="98"/>
        <v>13.170921265593087</v>
      </c>
      <c r="L198" s="29">
        <f t="shared" si="99"/>
        <v>29.289999999999964</v>
      </c>
      <c r="M198" s="29">
        <f t="shared" si="100"/>
        <v>1.0003133231242576</v>
      </c>
      <c r="N198" s="29">
        <f t="shared" si="101"/>
        <v>0.06130631572862688</v>
      </c>
      <c r="O198" s="32">
        <f t="shared" si="102"/>
        <v>134.86462013319866</v>
      </c>
      <c r="P198" s="29">
        <f t="shared" si="103"/>
        <v>-134.86462013319866</v>
      </c>
      <c r="Q198" s="29">
        <f t="shared" si="104"/>
        <v>1257.8899326242051</v>
      </c>
      <c r="R198" s="29">
        <f t="shared" si="105"/>
        <v>139.41290589761488</v>
      </c>
      <c r="S198" s="29">
        <f t="shared" si="106"/>
        <v>134.6756674048607</v>
      </c>
      <c r="T198" s="16">
        <f t="shared" si="107"/>
        <v>5714721.27479322</v>
      </c>
      <c r="U198" s="16">
        <f t="shared" si="90"/>
        <v>640989.9432567057</v>
      </c>
      <c r="V198" s="12"/>
      <c r="W198" s="12"/>
      <c r="X198" s="12"/>
    </row>
    <row r="199" spans="1:24" ht="15">
      <c r="A199" s="59">
        <v>1315.37</v>
      </c>
      <c r="B199" s="59">
        <v>36.85</v>
      </c>
      <c r="C199" s="59">
        <v>115.74</v>
      </c>
      <c r="D199" s="29">
        <f t="shared" si="91"/>
        <v>1280.8001300954868</v>
      </c>
      <c r="E199" s="29">
        <f t="shared" si="92"/>
        <v>1260.0001300954868</v>
      </c>
      <c r="F199" s="31">
        <f t="shared" si="93"/>
        <v>-105.7888567082637</v>
      </c>
      <c r="G199" s="31">
        <f t="shared" si="94"/>
        <v>113.43864610767939</v>
      </c>
      <c r="H199" s="31">
        <f t="shared" si="95"/>
        <v>4.672040435382964</v>
      </c>
      <c r="I199" s="29">
        <f t="shared" si="96"/>
        <v>22.91019747128163</v>
      </c>
      <c r="J199" s="29">
        <f t="shared" si="97"/>
        <v>-7.76864992811217</v>
      </c>
      <c r="K199" s="29">
        <f t="shared" si="98"/>
        <v>14.302389402104936</v>
      </c>
      <c r="L199" s="29">
        <f t="shared" si="99"/>
        <v>28.1099999999999</v>
      </c>
      <c r="M199" s="29">
        <f t="shared" si="100"/>
        <v>1.000486765134601</v>
      </c>
      <c r="N199" s="29">
        <f t="shared" si="101"/>
        <v>0.07640531161556607</v>
      </c>
      <c r="O199" s="32">
        <f t="shared" si="102"/>
        <v>151.13517765429492</v>
      </c>
      <c r="P199" s="29">
        <f t="shared" si="103"/>
        <v>-151.13517765429492</v>
      </c>
      <c r="Q199" s="29">
        <f t="shared" si="104"/>
        <v>1280.8001300954868</v>
      </c>
      <c r="R199" s="29">
        <f t="shared" si="105"/>
        <v>155.11160057966288</v>
      </c>
      <c r="S199" s="29">
        <f t="shared" si="106"/>
        <v>133.0015149668191</v>
      </c>
      <c r="T199" s="16">
        <f t="shared" si="107"/>
        <v>5714713.5061432915</v>
      </c>
      <c r="U199" s="16">
        <f t="shared" si="90"/>
        <v>641004.2456461077</v>
      </c>
      <c r="V199" s="12"/>
      <c r="W199" s="12"/>
      <c r="X199" s="12"/>
    </row>
    <row r="200" spans="1:24" ht="15">
      <c r="A200" s="20">
        <v>1344.58</v>
      </c>
      <c r="B200" s="20">
        <v>38.72</v>
      </c>
      <c r="C200" s="20">
        <v>112.58</v>
      </c>
      <c r="D200" s="29">
        <f aca="true" t="shared" si="108" ref="D200:D220">IF(A200&gt;0,D199+I200,D199)</f>
        <v>1303.8864130124427</v>
      </c>
      <c r="E200" s="29">
        <f aca="true" t="shared" si="109" ref="E200:E206">IF(A200&gt;0,D200-$D$1,"")</f>
        <v>1283.0864130124428</v>
      </c>
      <c r="F200" s="31">
        <f aca="true" t="shared" si="110" ref="F200:F206">IF(A200&gt;0,F199+J200,F199)</f>
        <v>-113.10194660057836</v>
      </c>
      <c r="G200" s="31">
        <f aca="true" t="shared" si="111" ref="G200:G206">IF(A200&gt;0,G199+K200,G199)</f>
        <v>129.7668220469237</v>
      </c>
      <c r="H200" s="31">
        <f aca="true" t="shared" si="112" ref="H200:H221">IF(A200&gt;0,N200*180/PI()*30/L200,"")</f>
        <v>2.7633252613538413</v>
      </c>
      <c r="I200" s="29">
        <f aca="true" t="shared" si="113" ref="I200:I206">IF(A200&gt;0,M200*L200/2*(COS(B199*PI()/180)+COS(B200*PI()/180)),"")</f>
        <v>23.08628291695599</v>
      </c>
      <c r="J200" s="29">
        <f aca="true" t="shared" si="114" ref="J200:J206">IF(A200&gt;0,M200*L200/2*(SIN(B199*PI()/180)*COS(C199*PI()/180)+SIN(B200*PI()/180)*COS(C200*PI()/180)),"")</f>
        <v>-7.313089892314668</v>
      </c>
      <c r="K200" s="29">
        <f aca="true" t="shared" si="115" ref="K200:K206">IF(A200&gt;0,M200*L200/2*(SIN(B199*PI()/180)*SIN(C199*PI()/180)+SIN(B200*PI()/180)*SIN(C200*PI()/180)),"")</f>
        <v>16.3281759392443</v>
      </c>
      <c r="L200" s="29">
        <f aca="true" t="shared" si="116" ref="L200:L206">IF(A200&gt;0,A200-A199,"")</f>
        <v>29.210000000000036</v>
      </c>
      <c r="M200" s="29">
        <f aca="true" t="shared" si="117" ref="M200:M206">IF(A200&gt;0,(2/N200)*TAN(N200/2),"")</f>
        <v>1.0001838035468058</v>
      </c>
      <c r="N200" s="29">
        <f aca="true" t="shared" si="118" ref="N200:N206">IF(A200&gt;0,ACOS(COS(B199*PI()/180)*COS((B200-0.001)*PI()/180)+SIN(B199*PI()/180)*SIN((B200-0.001)*PI()/180)*COS((RADIANS(C200)-RADIANS(C199)))),"")</f>
        <v>0.04695909051248459</v>
      </c>
      <c r="O200" s="32">
        <f aca="true" t="shared" si="119" ref="O200:O221">(IF(A200&gt;0,IF(F200=0,0,IF(F200&gt;0,(+F200^2+G200^2)^0.5*COS($P$2*PI()/180-ATAN(G200/F200)),(F200^2+G200^2)^0.5*COS($P$2*PI()/180-ATAN(G200/F200)+PI()))),O199))</f>
        <v>168.93233776129966</v>
      </c>
      <c r="P200" s="29">
        <f aca="true" t="shared" si="120" ref="P200:P206">IF(A200&gt;0,IF(C200&lt;259,O200*-1,O200*1),"")</f>
        <v>-168.93233776129966</v>
      </c>
      <c r="Q200" s="29">
        <f aca="true" t="shared" si="121" ref="Q200:Q218">D200</f>
        <v>1303.8864130124427</v>
      </c>
      <c r="R200" s="29">
        <f aca="true" t="shared" si="122" ref="R200:R206">IF(A200&gt;0,(+F200^2+G200^2)^0.5,"")</f>
        <v>172.13796335787768</v>
      </c>
      <c r="S200" s="29">
        <f aca="true" t="shared" si="123" ref="S200:S220">IF(A200&gt;0,IF(+G200&gt;0,ATAN2(+F200,+G200)*180/PI(),360+(ATAN2(+F200,+G200)*180/PI())),"")</f>
        <v>131.07470022724885</v>
      </c>
      <c r="T200" s="16">
        <f t="shared" si="89"/>
        <v>5714706.193053399</v>
      </c>
      <c r="U200" s="16">
        <f t="shared" si="90"/>
        <v>641020.573822047</v>
      </c>
      <c r="V200" s="12"/>
      <c r="W200" s="12"/>
      <c r="X200" s="12"/>
    </row>
    <row r="201" spans="1:24" ht="15">
      <c r="A201" s="20">
        <v>1374.02</v>
      </c>
      <c r="B201" s="20">
        <v>39.86</v>
      </c>
      <c r="C201" s="20">
        <v>112.3</v>
      </c>
      <c r="D201" s="29">
        <f t="shared" si="108"/>
        <v>1326.6711639318269</v>
      </c>
      <c r="E201" s="29">
        <f t="shared" si="109"/>
        <v>1305.871163931827</v>
      </c>
      <c r="F201" s="31">
        <f t="shared" si="110"/>
        <v>-120.21753483370081</v>
      </c>
      <c r="G201" s="31">
        <f t="shared" si="111"/>
        <v>146.9978331960347</v>
      </c>
      <c r="H201" s="31">
        <f t="shared" si="112"/>
        <v>1.1746421588722609</v>
      </c>
      <c r="I201" s="29">
        <f t="shared" si="113"/>
        <v>22.784750919384162</v>
      </c>
      <c r="J201" s="29">
        <f t="shared" si="114"/>
        <v>-7.1155882331224545</v>
      </c>
      <c r="K201" s="29">
        <f t="shared" si="115"/>
        <v>17.231011149111</v>
      </c>
      <c r="L201" s="29">
        <f t="shared" si="116"/>
        <v>29.440000000000055</v>
      </c>
      <c r="M201" s="29">
        <f t="shared" si="117"/>
        <v>1.0000337314754342</v>
      </c>
      <c r="N201" s="29">
        <f t="shared" si="118"/>
        <v>0.020118680905227615</v>
      </c>
      <c r="O201" s="32">
        <f t="shared" si="119"/>
        <v>187.4126252658839</v>
      </c>
      <c r="P201" s="29">
        <f t="shared" si="120"/>
        <v>-187.4126252658839</v>
      </c>
      <c r="Q201" s="29">
        <f t="shared" si="121"/>
        <v>1326.6711639318269</v>
      </c>
      <c r="R201" s="29">
        <f t="shared" si="122"/>
        <v>189.89633657820076</v>
      </c>
      <c r="S201" s="29">
        <f t="shared" si="123"/>
        <v>129.27693234729406</v>
      </c>
      <c r="T201" s="16">
        <f t="shared" si="89"/>
        <v>5714699.077465166</v>
      </c>
      <c r="U201" s="16">
        <f t="shared" si="90"/>
        <v>641037.8048331961</v>
      </c>
      <c r="V201" s="12"/>
      <c r="W201" s="12"/>
      <c r="X201" s="12"/>
    </row>
    <row r="202" spans="1:24" ht="15">
      <c r="A202" s="20">
        <v>1402.09</v>
      </c>
      <c r="B202" s="20">
        <v>40.08</v>
      </c>
      <c r="C202" s="20">
        <v>111.24</v>
      </c>
      <c r="D202" s="29">
        <f t="shared" si="108"/>
        <v>1348.1837155586036</v>
      </c>
      <c r="E202" s="29">
        <f t="shared" si="109"/>
        <v>1327.3837155586036</v>
      </c>
      <c r="F202" s="31">
        <f t="shared" si="110"/>
        <v>-126.90462695858011</v>
      </c>
      <c r="G202" s="31">
        <f t="shared" si="111"/>
        <v>163.74320753555097</v>
      </c>
      <c r="H202" s="31">
        <f t="shared" si="112"/>
        <v>0.7644455259931481</v>
      </c>
      <c r="I202" s="29">
        <f t="shared" si="113"/>
        <v>21.512551626776762</v>
      </c>
      <c r="J202" s="29">
        <f t="shared" si="114"/>
        <v>-6.6870921248793</v>
      </c>
      <c r="K202" s="29">
        <f t="shared" si="115"/>
        <v>16.745374339516268</v>
      </c>
      <c r="L202" s="29">
        <f t="shared" si="116"/>
        <v>28.069999999999936</v>
      </c>
      <c r="M202" s="29">
        <f t="shared" si="117"/>
        <v>1.0000129872039203</v>
      </c>
      <c r="N202" s="29">
        <f t="shared" si="118"/>
        <v>0.012483750168560626</v>
      </c>
      <c r="O202" s="32">
        <f t="shared" si="119"/>
        <v>205.25809090222472</v>
      </c>
      <c r="P202" s="29">
        <f t="shared" si="120"/>
        <v>-205.25809090222472</v>
      </c>
      <c r="Q202" s="29">
        <f t="shared" si="121"/>
        <v>1348.1837155586036</v>
      </c>
      <c r="R202" s="29">
        <f t="shared" si="122"/>
        <v>207.16327463507352</v>
      </c>
      <c r="S202" s="29">
        <f t="shared" si="123"/>
        <v>127.77648028179077</v>
      </c>
      <c r="T202" s="16">
        <f t="shared" si="89"/>
        <v>5714692.390373041</v>
      </c>
      <c r="U202" s="16">
        <f t="shared" si="90"/>
        <v>641054.5502075356</v>
      </c>
      <c r="V202" s="12"/>
      <c r="W202" s="12"/>
      <c r="X202" s="12"/>
    </row>
    <row r="203" spans="1:24" ht="15">
      <c r="A203" s="20">
        <v>1431.69</v>
      </c>
      <c r="B203" s="20">
        <v>39.39</v>
      </c>
      <c r="C203" s="20">
        <v>110.89</v>
      </c>
      <c r="D203" s="29">
        <f t="shared" si="108"/>
        <v>1370.9462803569486</v>
      </c>
      <c r="E203" s="29">
        <f t="shared" si="109"/>
        <v>1350.1462803569486</v>
      </c>
      <c r="F203" s="31">
        <f t="shared" si="110"/>
        <v>-133.70582542784032</v>
      </c>
      <c r="G203" s="31">
        <f t="shared" si="111"/>
        <v>181.39986923545212</v>
      </c>
      <c r="H203" s="31">
        <f t="shared" si="112"/>
        <v>0.7361298435465338</v>
      </c>
      <c r="I203" s="29">
        <f t="shared" si="113"/>
        <v>22.762564798344947</v>
      </c>
      <c r="J203" s="29">
        <f t="shared" si="114"/>
        <v>-6.801198469260224</v>
      </c>
      <c r="K203" s="29">
        <f t="shared" si="115"/>
        <v>17.65666169990116</v>
      </c>
      <c r="L203" s="29">
        <f t="shared" si="116"/>
        <v>29.600000000000136</v>
      </c>
      <c r="M203" s="29">
        <f t="shared" si="117"/>
        <v>1.0000133915309868</v>
      </c>
      <c r="N203" s="29">
        <f t="shared" si="118"/>
        <v>0.012676584298850102</v>
      </c>
      <c r="O203" s="32">
        <f t="shared" si="119"/>
        <v>223.94980771499692</v>
      </c>
      <c r="P203" s="29">
        <f t="shared" si="120"/>
        <v>-223.94980771499692</v>
      </c>
      <c r="Q203" s="29">
        <f t="shared" si="121"/>
        <v>1370.9462803569486</v>
      </c>
      <c r="R203" s="29">
        <f t="shared" si="122"/>
        <v>225.3511932783566</v>
      </c>
      <c r="S203" s="29">
        <f t="shared" si="123"/>
        <v>126.39310499741627</v>
      </c>
      <c r="T203" s="16">
        <f t="shared" si="89"/>
        <v>5714685.589174572</v>
      </c>
      <c r="U203" s="16">
        <f t="shared" si="90"/>
        <v>641072.2068692355</v>
      </c>
      <c r="V203" s="12"/>
      <c r="W203" s="12"/>
      <c r="X203" s="12"/>
    </row>
    <row r="204" spans="1:24" ht="15">
      <c r="A204" s="49">
        <v>1460.3</v>
      </c>
      <c r="B204" s="49">
        <v>38.67</v>
      </c>
      <c r="C204" s="49">
        <v>109.79</v>
      </c>
      <c r="D204" s="29">
        <f t="shared" si="108"/>
        <v>1393.1711212103744</v>
      </c>
      <c r="E204" s="29">
        <f t="shared" si="109"/>
        <v>1372.3711212103744</v>
      </c>
      <c r="F204" s="31">
        <f t="shared" si="110"/>
        <v>-139.96918889339773</v>
      </c>
      <c r="G204" s="31">
        <f t="shared" si="111"/>
        <v>198.2918243077078</v>
      </c>
      <c r="H204" s="31">
        <f t="shared" si="112"/>
        <v>1.0483850262861916</v>
      </c>
      <c r="I204" s="29">
        <f t="shared" si="113"/>
        <v>22.22484085342591</v>
      </c>
      <c r="J204" s="29">
        <f t="shared" si="114"/>
        <v>-6.263363465557413</v>
      </c>
      <c r="K204" s="29">
        <f t="shared" si="115"/>
        <v>16.891955072255673</v>
      </c>
      <c r="L204" s="29">
        <f t="shared" si="116"/>
        <v>28.6099999999999</v>
      </c>
      <c r="M204" s="29">
        <f t="shared" si="117"/>
        <v>1.0000253759049396</v>
      </c>
      <c r="N204" s="29">
        <f t="shared" si="118"/>
        <v>0.01744997383573965</v>
      </c>
      <c r="O204" s="32">
        <f t="shared" si="119"/>
        <v>241.71035165993447</v>
      </c>
      <c r="P204" s="29">
        <f t="shared" si="120"/>
        <v>-241.71035165993447</v>
      </c>
      <c r="Q204" s="29">
        <f t="shared" si="121"/>
        <v>1393.1711212103744</v>
      </c>
      <c r="R204" s="29">
        <f t="shared" si="122"/>
        <v>242.7159274270119</v>
      </c>
      <c r="S204" s="29">
        <f t="shared" si="123"/>
        <v>125.21730163902839</v>
      </c>
      <c r="T204" s="16">
        <f t="shared" si="89"/>
        <v>5714679.325811107</v>
      </c>
      <c r="U204" s="16">
        <f t="shared" si="90"/>
        <v>641089.0988243078</v>
      </c>
      <c r="V204" s="12"/>
      <c r="W204" s="12"/>
      <c r="X204" s="12"/>
    </row>
    <row r="205" spans="1:24" ht="15">
      <c r="A205" s="49">
        <v>1488.25</v>
      </c>
      <c r="B205" s="49">
        <v>37.49</v>
      </c>
      <c r="C205" s="49">
        <v>109.07</v>
      </c>
      <c r="D205" s="29">
        <f t="shared" si="108"/>
        <v>1415.1716963886236</v>
      </c>
      <c r="E205" s="29">
        <f t="shared" si="109"/>
        <v>1394.3716963886236</v>
      </c>
      <c r="F205" s="31">
        <f t="shared" si="110"/>
        <v>-145.70480964966026</v>
      </c>
      <c r="G205" s="31">
        <f t="shared" si="111"/>
        <v>214.54754386864354</v>
      </c>
      <c r="H205" s="31">
        <f t="shared" si="112"/>
        <v>1.3542496753957278</v>
      </c>
      <c r="I205" s="29">
        <f t="shared" si="113"/>
        <v>22.000575178249157</v>
      </c>
      <c r="J205" s="29">
        <f t="shared" si="114"/>
        <v>-5.735620756262537</v>
      </c>
      <c r="K205" s="29">
        <f t="shared" si="115"/>
        <v>16.255719560935734</v>
      </c>
      <c r="L205" s="29">
        <f t="shared" si="116"/>
        <v>27.950000000000045</v>
      </c>
      <c r="M205" s="29">
        <f t="shared" si="117"/>
        <v>1.0000404122606055</v>
      </c>
      <c r="N205" s="29">
        <f t="shared" si="118"/>
        <v>0.022020981154855734</v>
      </c>
      <c r="O205" s="32">
        <f t="shared" si="119"/>
        <v>258.6560281346317</v>
      </c>
      <c r="P205" s="29">
        <f t="shared" si="120"/>
        <v>-258.6560281346317</v>
      </c>
      <c r="Q205" s="29">
        <f t="shared" si="121"/>
        <v>1415.1716963886236</v>
      </c>
      <c r="R205" s="29">
        <f t="shared" si="122"/>
        <v>259.34637096961904</v>
      </c>
      <c r="S205" s="29">
        <f t="shared" si="123"/>
        <v>124.1814444951081</v>
      </c>
      <c r="T205" s="16">
        <f t="shared" si="89"/>
        <v>5714673.59019035</v>
      </c>
      <c r="U205" s="16">
        <f t="shared" si="90"/>
        <v>641105.3545438687</v>
      </c>
      <c r="V205" s="12"/>
      <c r="W205" s="12"/>
      <c r="X205" s="12"/>
    </row>
    <row r="206" spans="1:25" ht="15">
      <c r="A206" s="49">
        <v>1519.61</v>
      </c>
      <c r="B206" s="49">
        <v>38.21</v>
      </c>
      <c r="C206" s="49">
        <v>109.48</v>
      </c>
      <c r="D206" s="29">
        <f t="shared" si="108"/>
        <v>1439.934050806661</v>
      </c>
      <c r="E206" s="29">
        <f t="shared" si="109"/>
        <v>1419.134050806661</v>
      </c>
      <c r="F206" s="31">
        <f t="shared" si="110"/>
        <v>-152.05722197830204</v>
      </c>
      <c r="G206" s="31">
        <f t="shared" si="111"/>
        <v>232.71090445783622</v>
      </c>
      <c r="H206" s="31">
        <f t="shared" si="112"/>
        <v>0.7287030706143917</v>
      </c>
      <c r="I206" s="29">
        <f t="shared" si="113"/>
        <v>24.76235441803742</v>
      </c>
      <c r="J206" s="29">
        <f t="shared" si="114"/>
        <v>-6.352412328641777</v>
      </c>
      <c r="K206" s="29">
        <f t="shared" si="115"/>
        <v>18.163360589192678</v>
      </c>
      <c r="L206" s="29">
        <f t="shared" si="116"/>
        <v>31.3599999999999</v>
      </c>
      <c r="M206" s="29">
        <f t="shared" si="117"/>
        <v>1.000014729634254</v>
      </c>
      <c r="N206" s="29">
        <f t="shared" si="118"/>
        <v>0.013294829327553659</v>
      </c>
      <c r="O206" s="32">
        <f t="shared" si="119"/>
        <v>277.56216598729054</v>
      </c>
      <c r="P206" s="29">
        <f t="shared" si="120"/>
        <v>-277.56216598729054</v>
      </c>
      <c r="Q206" s="29">
        <f t="shared" si="121"/>
        <v>1439.934050806661</v>
      </c>
      <c r="R206" s="29">
        <f t="shared" si="122"/>
        <v>277.9851863127652</v>
      </c>
      <c r="S206" s="29">
        <f t="shared" si="123"/>
        <v>123.16127669733983</v>
      </c>
      <c r="T206" s="16">
        <f t="shared" si="89"/>
        <v>5714667.237778022</v>
      </c>
      <c r="U206" s="16">
        <f t="shared" si="90"/>
        <v>641123.5179044579</v>
      </c>
      <c r="V206" s="12"/>
      <c r="W206" s="12"/>
      <c r="X206" s="12"/>
      <c r="Y206" s="9"/>
    </row>
    <row r="207" spans="1:25" ht="15">
      <c r="A207" s="49">
        <v>1537.83</v>
      </c>
      <c r="B207" s="49">
        <v>38.05</v>
      </c>
      <c r="C207" s="49">
        <v>110.01</v>
      </c>
      <c r="D207" s="29">
        <f t="shared" si="108"/>
        <v>1454.2661528584044</v>
      </c>
      <c r="E207" s="29">
        <f aca="true" t="shared" si="124" ref="E207:E218">IF(A207&gt;0,D207-$D$1,"")</f>
        <v>1433.4661528584045</v>
      </c>
      <c r="F207" s="31">
        <f aca="true" t="shared" si="125" ref="F207:F218">IF(A207&gt;0,F206+J207,F206)</f>
        <v>-155.85770843495413</v>
      </c>
      <c r="G207" s="31">
        <f aca="true" t="shared" si="126" ref="G207:G218">IF(A207&gt;0,G206+K207,G206)</f>
        <v>243.29931513515396</v>
      </c>
      <c r="H207" s="31">
        <f t="shared" si="112"/>
        <v>0.600499539230566</v>
      </c>
      <c r="I207" s="29">
        <f aca="true" t="shared" si="127" ref="I207:I218">IF(A207&gt;0,M207*L207/2*(COS(B206*PI()/180)+COS(B207*PI()/180)),"")</f>
        <v>14.332102051743439</v>
      </c>
      <c r="J207" s="29">
        <f aca="true" t="shared" si="128" ref="J207:J218">IF(A207&gt;0,M207*L207/2*(SIN(B206*PI()/180)*COS(C206*PI()/180)+SIN(B207*PI()/180)*COS(C207*PI()/180)),"")</f>
        <v>-3.8004864566520977</v>
      </c>
      <c r="K207" s="29">
        <f aca="true" t="shared" si="129" ref="K207:K218">IF(A207&gt;0,M207*L207/2*(SIN(B206*PI()/180)*SIN(C206*PI()/180)+SIN(B207*PI()/180)*SIN(C207*PI()/180)),"")</f>
        <v>10.588410677317738</v>
      </c>
      <c r="L207" s="29">
        <f aca="true" t="shared" si="130" ref="L207:L218">IF(A207&gt;0,A207-A206,"")</f>
        <v>18.220000000000027</v>
      </c>
      <c r="M207" s="29">
        <f aca="true" t="shared" si="131" ref="M207:M218">IF(A207&gt;0,(2/N207)*TAN(N207/2),"")</f>
        <v>1.0000033764073857</v>
      </c>
      <c r="N207" s="29">
        <f aca="true" t="shared" si="132" ref="N207:N218">IF(A207&gt;0,ACOS(COS(B206*PI()/180)*COS((B207-0.001)*PI()/180)+SIN(B206*PI()/180)*SIN((B207-0.001)*PI()/180)*COS((RADIANS(C207)-RADIANS(C206)))),"")</f>
        <v>0.006365274893288753</v>
      </c>
      <c r="O207" s="32">
        <f t="shared" si="119"/>
        <v>288.6322418478762</v>
      </c>
      <c r="P207" s="29">
        <f aca="true" t="shared" si="133" ref="P207:P218">IF(A207&gt;0,IF(C207&lt;259,O207*-1,O207*1),"")</f>
        <v>-288.6322418478762</v>
      </c>
      <c r="Q207" s="29">
        <f t="shared" si="121"/>
        <v>1454.2661528584044</v>
      </c>
      <c r="R207" s="29">
        <f aca="true" t="shared" si="134" ref="R207:R218">IF(A207&gt;0,(+F207^2+G207^2)^0.5,"")</f>
        <v>288.9397550075623</v>
      </c>
      <c r="S207" s="29">
        <f t="shared" si="123"/>
        <v>122.64365244044416</v>
      </c>
      <c r="T207" s="16">
        <f t="shared" si="89"/>
        <v>5714663.437291565</v>
      </c>
      <c r="U207" s="16">
        <f t="shared" si="90"/>
        <v>641134.1063151351</v>
      </c>
      <c r="V207" s="12"/>
      <c r="W207" s="12"/>
      <c r="X207" s="12"/>
      <c r="Y207" s="9"/>
    </row>
    <row r="208" spans="1:25" ht="15">
      <c r="A208" s="49">
        <v>1548.79</v>
      </c>
      <c r="B208" s="49">
        <v>38.12</v>
      </c>
      <c r="C208" s="49">
        <v>110.29</v>
      </c>
      <c r="D208" s="29">
        <f t="shared" si="108"/>
        <v>1462.8927368427762</v>
      </c>
      <c r="E208" s="29">
        <f t="shared" si="124"/>
        <v>1442.0927368427763</v>
      </c>
      <c r="F208" s="31">
        <f t="shared" si="125"/>
        <v>-158.1865504829607</v>
      </c>
      <c r="G208" s="31">
        <f t="shared" si="126"/>
        <v>249.64597068946014</v>
      </c>
      <c r="H208" s="31">
        <f t="shared" si="112"/>
        <v>0.509078721328345</v>
      </c>
      <c r="I208" s="29">
        <f t="shared" si="127"/>
        <v>8.62658398437189</v>
      </c>
      <c r="J208" s="29">
        <f t="shared" si="128"/>
        <v>-2.328842048006584</v>
      </c>
      <c r="K208" s="29">
        <f t="shared" si="129"/>
        <v>6.346655554306184</v>
      </c>
      <c r="L208" s="29">
        <f t="shared" si="130"/>
        <v>10.960000000000036</v>
      </c>
      <c r="M208" s="29">
        <f t="shared" si="131"/>
        <v>1.0000008780564447</v>
      </c>
      <c r="N208" s="29">
        <f t="shared" si="132"/>
        <v>0.0032460231411894913</v>
      </c>
      <c r="O208" s="32">
        <f t="shared" si="119"/>
        <v>295.2930278109782</v>
      </c>
      <c r="P208" s="29">
        <f t="shared" si="133"/>
        <v>-295.2930278109782</v>
      </c>
      <c r="Q208" s="29">
        <f t="shared" si="121"/>
        <v>1462.8927368427762</v>
      </c>
      <c r="R208" s="29">
        <f t="shared" si="134"/>
        <v>295.5437284653171</v>
      </c>
      <c r="S208" s="29">
        <f t="shared" si="123"/>
        <v>122.36012602951622</v>
      </c>
      <c r="T208" s="16">
        <f t="shared" si="89"/>
        <v>5714661.108449517</v>
      </c>
      <c r="U208" s="16">
        <f t="shared" si="90"/>
        <v>641140.4529706895</v>
      </c>
      <c r="V208" s="12"/>
      <c r="W208" s="12"/>
      <c r="X208" s="12"/>
      <c r="Y208" s="9"/>
    </row>
    <row r="209" spans="1:25" ht="15">
      <c r="A209" s="49">
        <v>1577.82</v>
      </c>
      <c r="B209" s="49">
        <v>39.48</v>
      </c>
      <c r="C209" s="49">
        <v>111.06</v>
      </c>
      <c r="D209" s="29">
        <f t="shared" si="108"/>
        <v>1485.5165189466934</v>
      </c>
      <c r="E209" s="29">
        <f t="shared" si="124"/>
        <v>1464.7165189466934</v>
      </c>
      <c r="F209" s="31">
        <f t="shared" si="125"/>
        <v>-164.61037157278997</v>
      </c>
      <c r="G209" s="31">
        <f t="shared" si="126"/>
        <v>266.66346884564246</v>
      </c>
      <c r="H209" s="31">
        <f t="shared" si="112"/>
        <v>1.4902685533931057</v>
      </c>
      <c r="I209" s="29">
        <f t="shared" si="127"/>
        <v>22.623782103917208</v>
      </c>
      <c r="J209" s="29">
        <f t="shared" si="128"/>
        <v>-6.423821089829264</v>
      </c>
      <c r="K209" s="29">
        <f t="shared" si="129"/>
        <v>17.01749815618232</v>
      </c>
      <c r="L209" s="29">
        <f t="shared" si="130"/>
        <v>29.029999999999973</v>
      </c>
      <c r="M209" s="29">
        <f t="shared" si="131"/>
        <v>1.0000527936439136</v>
      </c>
      <c r="N209" s="29">
        <f t="shared" si="132"/>
        <v>0.025169099988783472</v>
      </c>
      <c r="O209" s="32">
        <f t="shared" si="119"/>
        <v>313.2425240680016</v>
      </c>
      <c r="P209" s="29">
        <f t="shared" si="133"/>
        <v>-313.2425240680016</v>
      </c>
      <c r="Q209" s="29">
        <f t="shared" si="121"/>
        <v>1485.5165189466934</v>
      </c>
      <c r="R209" s="29">
        <f t="shared" si="134"/>
        <v>313.3783337215943</v>
      </c>
      <c r="S209" s="29">
        <f t="shared" si="123"/>
        <v>121.6868798594849</v>
      </c>
      <c r="T209" s="16">
        <f t="shared" si="89"/>
        <v>5714654.684628427</v>
      </c>
      <c r="U209" s="16">
        <f t="shared" si="90"/>
        <v>641157.4704688457</v>
      </c>
      <c r="V209" s="12"/>
      <c r="W209" s="12"/>
      <c r="X209" s="12"/>
      <c r="Y209" s="9"/>
    </row>
    <row r="210" spans="1:24" ht="15">
      <c r="A210" s="49">
        <v>1606.72</v>
      </c>
      <c r="B210" s="49">
        <v>41.45</v>
      </c>
      <c r="C210" s="49">
        <v>112.42</v>
      </c>
      <c r="D210" s="29">
        <f t="shared" si="108"/>
        <v>1507.5030619927206</v>
      </c>
      <c r="E210" s="29">
        <f t="shared" si="124"/>
        <v>1486.7030619927207</v>
      </c>
      <c r="F210" s="31">
        <f t="shared" si="125"/>
        <v>-171.56083826002532</v>
      </c>
      <c r="G210" s="31">
        <f t="shared" si="126"/>
        <v>284.0816772992781</v>
      </c>
      <c r="H210" s="31">
        <f t="shared" si="112"/>
        <v>2.2397970128024762</v>
      </c>
      <c r="I210" s="29">
        <f t="shared" si="127"/>
        <v>21.98654304602719</v>
      </c>
      <c r="J210" s="29">
        <f t="shared" si="128"/>
        <v>-6.950466687235339</v>
      </c>
      <c r="K210" s="29">
        <f t="shared" si="129"/>
        <v>17.418208453635632</v>
      </c>
      <c r="L210" s="29">
        <f t="shared" si="130"/>
        <v>28.90000000000009</v>
      </c>
      <c r="M210" s="29">
        <f t="shared" si="131"/>
        <v>1.000118196762698</v>
      </c>
      <c r="N210" s="29">
        <f t="shared" si="132"/>
        <v>0.03765846525991323</v>
      </c>
      <c r="O210" s="32">
        <f t="shared" si="119"/>
        <v>331.80236842088055</v>
      </c>
      <c r="P210" s="29">
        <f t="shared" si="133"/>
        <v>-331.80236842088055</v>
      </c>
      <c r="Q210" s="29">
        <f t="shared" si="121"/>
        <v>1507.5030619927206</v>
      </c>
      <c r="R210" s="29">
        <f t="shared" si="134"/>
        <v>331.8667211421684</v>
      </c>
      <c r="S210" s="29">
        <f t="shared" si="123"/>
        <v>121.12835629063788</v>
      </c>
      <c r="T210" s="16">
        <f t="shared" si="89"/>
        <v>5714647.73416174</v>
      </c>
      <c r="U210" s="16">
        <f t="shared" si="90"/>
        <v>641174.8886772993</v>
      </c>
      <c r="V210" s="12"/>
      <c r="W210" s="12"/>
      <c r="X210" s="12"/>
    </row>
    <row r="211" spans="1:24" ht="15">
      <c r="A211" s="49">
        <v>1634.98</v>
      </c>
      <c r="B211" s="49">
        <v>43.8</v>
      </c>
      <c r="C211" s="49">
        <v>113.39</v>
      </c>
      <c r="D211" s="29">
        <f t="shared" si="108"/>
        <v>1528.2955849844263</v>
      </c>
      <c r="E211" s="29">
        <f t="shared" si="124"/>
        <v>1507.4955849844264</v>
      </c>
      <c r="F211" s="31">
        <f t="shared" si="125"/>
        <v>-179.01188820066932</v>
      </c>
      <c r="G211" s="31">
        <f t="shared" si="126"/>
        <v>301.70721443447457</v>
      </c>
      <c r="H211" s="31">
        <f t="shared" si="112"/>
        <v>2.5892339074266366</v>
      </c>
      <c r="I211" s="29">
        <f t="shared" si="127"/>
        <v>20.792522991705738</v>
      </c>
      <c r="J211" s="29">
        <f t="shared" si="128"/>
        <v>-7.451049940644</v>
      </c>
      <c r="K211" s="29">
        <f t="shared" si="129"/>
        <v>17.625537135196456</v>
      </c>
      <c r="L211" s="29">
        <f t="shared" si="130"/>
        <v>28.25999999999999</v>
      </c>
      <c r="M211" s="29">
        <f t="shared" si="131"/>
        <v>1.0001510415991308</v>
      </c>
      <c r="N211" s="29">
        <f t="shared" si="132"/>
        <v>0.04256959869511823</v>
      </c>
      <c r="O211" s="32">
        <f t="shared" si="119"/>
        <v>350.79205630562876</v>
      </c>
      <c r="P211" s="29">
        <f t="shared" si="133"/>
        <v>-350.79205630562876</v>
      </c>
      <c r="Q211" s="29">
        <f t="shared" si="121"/>
        <v>1528.2955849844263</v>
      </c>
      <c r="R211" s="29">
        <f t="shared" si="134"/>
        <v>350.81690289804874</v>
      </c>
      <c r="S211" s="29">
        <f t="shared" si="123"/>
        <v>120.68191988751863</v>
      </c>
      <c r="T211" s="16">
        <f t="shared" si="89"/>
        <v>5714640.2831117995</v>
      </c>
      <c r="U211" s="16">
        <f t="shared" si="90"/>
        <v>641192.5142144345</v>
      </c>
      <c r="V211" s="12"/>
      <c r="W211" s="12"/>
      <c r="X211" s="12"/>
    </row>
    <row r="212" spans="1:24" ht="15">
      <c r="A212" s="49">
        <v>1663.98</v>
      </c>
      <c r="B212" s="49">
        <v>45.65</v>
      </c>
      <c r="C212" s="49">
        <v>114.57</v>
      </c>
      <c r="D212" s="29">
        <f t="shared" si="108"/>
        <v>1548.899330833809</v>
      </c>
      <c r="E212" s="29">
        <f t="shared" si="124"/>
        <v>1528.099330833809</v>
      </c>
      <c r="F212" s="31">
        <f t="shared" si="125"/>
        <v>-187.30830729423698</v>
      </c>
      <c r="G212" s="31">
        <f t="shared" si="126"/>
        <v>320.35036738776546</v>
      </c>
      <c r="H212" s="31">
        <f t="shared" si="112"/>
        <v>2.0967234717537035</v>
      </c>
      <c r="I212" s="29">
        <f t="shared" si="127"/>
        <v>20.60374584938257</v>
      </c>
      <c r="J212" s="29">
        <f t="shared" si="128"/>
        <v>-8.296419093567662</v>
      </c>
      <c r="K212" s="29">
        <f t="shared" si="129"/>
        <v>18.64315295329092</v>
      </c>
      <c r="L212" s="29">
        <f t="shared" si="130"/>
        <v>29</v>
      </c>
      <c r="M212" s="29">
        <f t="shared" si="131"/>
        <v>1.0001042950363332</v>
      </c>
      <c r="N212" s="29">
        <f t="shared" si="132"/>
        <v>0.035374903816416836</v>
      </c>
      <c r="O212" s="32">
        <f t="shared" si="119"/>
        <v>371.08570991660133</v>
      </c>
      <c r="P212" s="29">
        <f t="shared" si="133"/>
        <v>-371.08570991660133</v>
      </c>
      <c r="Q212" s="29">
        <f t="shared" si="121"/>
        <v>1548.899330833809</v>
      </c>
      <c r="R212" s="29">
        <f t="shared" si="134"/>
        <v>371.0913093389666</v>
      </c>
      <c r="S212" s="29">
        <f t="shared" si="123"/>
        <v>120.31475265222817</v>
      </c>
      <c r="T212" s="16">
        <f t="shared" si="89"/>
        <v>5714631.986692706</v>
      </c>
      <c r="U212" s="16">
        <f t="shared" si="90"/>
        <v>641211.1573673878</v>
      </c>
      <c r="V212" s="12"/>
      <c r="W212" s="12"/>
      <c r="X212" s="12"/>
    </row>
    <row r="213" spans="1:24" ht="15">
      <c r="A213" s="49">
        <v>1692.29</v>
      </c>
      <c r="B213" s="49">
        <v>47.2</v>
      </c>
      <c r="C213" s="49">
        <v>115.52</v>
      </c>
      <c r="D213" s="29">
        <f t="shared" si="108"/>
        <v>1568.4131508955345</v>
      </c>
      <c r="E213" s="29">
        <f t="shared" si="124"/>
        <v>1547.6131508955345</v>
      </c>
      <c r="F213" s="31">
        <f t="shared" si="125"/>
        <v>-195.99225225740295</v>
      </c>
      <c r="G213" s="31">
        <f t="shared" si="126"/>
        <v>338.9298557725342</v>
      </c>
      <c r="H213" s="31">
        <f t="shared" si="112"/>
        <v>1.7961671303837694</v>
      </c>
      <c r="I213" s="29">
        <f t="shared" si="127"/>
        <v>19.513820061725426</v>
      </c>
      <c r="J213" s="29">
        <f t="shared" si="128"/>
        <v>-8.683944963165978</v>
      </c>
      <c r="K213" s="29">
        <f t="shared" si="129"/>
        <v>18.579488384768766</v>
      </c>
      <c r="L213" s="29">
        <f t="shared" si="130"/>
        <v>28.309999999999945</v>
      </c>
      <c r="M213" s="29">
        <f t="shared" si="131"/>
        <v>1.0000729360461953</v>
      </c>
      <c r="N213" s="29">
        <f t="shared" si="132"/>
        <v>0.029583034965402044</v>
      </c>
      <c r="O213" s="32">
        <f t="shared" si="119"/>
        <v>391.5179913287119</v>
      </c>
      <c r="P213" s="29">
        <f t="shared" si="133"/>
        <v>-391.5179913287119</v>
      </c>
      <c r="Q213" s="29">
        <f t="shared" si="121"/>
        <v>1568.4131508955345</v>
      </c>
      <c r="R213" s="29">
        <f t="shared" si="134"/>
        <v>391.51808397431694</v>
      </c>
      <c r="S213" s="29">
        <f t="shared" si="123"/>
        <v>120.03941614404096</v>
      </c>
      <c r="T213" s="16">
        <f t="shared" si="89"/>
        <v>5714623.302747742</v>
      </c>
      <c r="U213" s="16">
        <f t="shared" si="90"/>
        <v>641229.7368557726</v>
      </c>
      <c r="V213" s="12"/>
      <c r="W213" s="12"/>
      <c r="X213" s="12"/>
    </row>
    <row r="214" spans="1:24" ht="15">
      <c r="A214" s="49">
        <v>1720.65</v>
      </c>
      <c r="B214" s="49">
        <v>49.49</v>
      </c>
      <c r="C214" s="49">
        <v>115.31</v>
      </c>
      <c r="D214" s="29">
        <f t="shared" si="108"/>
        <v>1587.2612023953263</v>
      </c>
      <c r="E214" s="29">
        <f t="shared" si="124"/>
        <v>1566.4612023953264</v>
      </c>
      <c r="F214" s="31">
        <f t="shared" si="125"/>
        <v>-205.0849315906616</v>
      </c>
      <c r="G214" s="31">
        <f t="shared" si="126"/>
        <v>358.0676713802418</v>
      </c>
      <c r="H214" s="31">
        <f t="shared" si="112"/>
        <v>2.427047421549329</v>
      </c>
      <c r="I214" s="29">
        <f t="shared" si="127"/>
        <v>18.848051499791897</v>
      </c>
      <c r="J214" s="29">
        <f t="shared" si="128"/>
        <v>-9.092679333258637</v>
      </c>
      <c r="K214" s="29">
        <f t="shared" si="129"/>
        <v>19.137815607707566</v>
      </c>
      <c r="L214" s="29">
        <f t="shared" si="130"/>
        <v>28.360000000000127</v>
      </c>
      <c r="M214" s="29">
        <f t="shared" si="131"/>
        <v>1.0001336501970843</v>
      </c>
      <c r="N214" s="29">
        <f t="shared" si="132"/>
        <v>0.040044290324166676</v>
      </c>
      <c r="O214" s="32">
        <f t="shared" si="119"/>
        <v>412.6381654845584</v>
      </c>
      <c r="P214" s="29">
        <f t="shared" si="133"/>
        <v>-412.6381654845584</v>
      </c>
      <c r="Q214" s="29">
        <f t="shared" si="121"/>
        <v>1587.2612023953263</v>
      </c>
      <c r="R214" s="29">
        <f t="shared" si="134"/>
        <v>412.64062627571604</v>
      </c>
      <c r="S214" s="29">
        <f t="shared" si="123"/>
        <v>119.80212577227154</v>
      </c>
      <c r="T214" s="16">
        <f t="shared" si="89"/>
        <v>5714614.210068409</v>
      </c>
      <c r="U214" s="16">
        <f t="shared" si="90"/>
        <v>641248.8746713803</v>
      </c>
      <c r="V214" s="12"/>
      <c r="W214" s="12"/>
      <c r="X214" s="12"/>
    </row>
    <row r="215" spans="1:24" ht="15">
      <c r="A215" s="60" t="s">
        <v>44</v>
      </c>
      <c r="B215" s="60" t="s">
        <v>44</v>
      </c>
      <c r="C215" s="60" t="s">
        <v>44</v>
      </c>
      <c r="D215" s="29" t="e">
        <f t="shared" si="108"/>
        <v>#VALUE!</v>
      </c>
      <c r="E215" s="29" t="e">
        <f t="shared" si="124"/>
        <v>#VALUE!</v>
      </c>
      <c r="F215" s="31" t="e">
        <f t="shared" si="125"/>
        <v>#VALUE!</v>
      </c>
      <c r="G215" s="31" t="e">
        <f t="shared" si="126"/>
        <v>#VALUE!</v>
      </c>
      <c r="H215" s="31" t="e">
        <f t="shared" si="112"/>
        <v>#VALUE!</v>
      </c>
      <c r="I215" s="29" t="e">
        <f t="shared" si="127"/>
        <v>#VALUE!</v>
      </c>
      <c r="J215" s="29" t="e">
        <f t="shared" si="128"/>
        <v>#VALUE!</v>
      </c>
      <c r="K215" s="29" t="e">
        <f t="shared" si="129"/>
        <v>#VALUE!</v>
      </c>
      <c r="L215" s="29" t="e">
        <f t="shared" si="130"/>
        <v>#VALUE!</v>
      </c>
      <c r="M215" s="29" t="e">
        <f t="shared" si="131"/>
        <v>#VALUE!</v>
      </c>
      <c r="N215" s="29" t="e">
        <f t="shared" si="132"/>
        <v>#VALUE!</v>
      </c>
      <c r="O215" s="32" t="e">
        <f t="shared" si="119"/>
        <v>#VALUE!</v>
      </c>
      <c r="P215" s="29" t="e">
        <f t="shared" si="133"/>
        <v>#VALUE!</v>
      </c>
      <c r="Q215" s="29" t="e">
        <f t="shared" si="121"/>
        <v>#VALUE!</v>
      </c>
      <c r="R215" s="29" t="e">
        <f t="shared" si="134"/>
        <v>#VALUE!</v>
      </c>
      <c r="S215" s="29" t="e">
        <f t="shared" si="123"/>
        <v>#VALUE!</v>
      </c>
      <c r="T215" s="16" t="e">
        <f t="shared" si="89"/>
        <v>#VALUE!</v>
      </c>
      <c r="U215" s="16" t="e">
        <f t="shared" si="90"/>
        <v>#VALUE!</v>
      </c>
      <c r="V215" s="12"/>
      <c r="W215" s="12"/>
      <c r="X215" s="12"/>
    </row>
    <row r="216" spans="1:24" ht="15">
      <c r="A216" s="49"/>
      <c r="B216" s="49"/>
      <c r="C216" s="49"/>
      <c r="D216" s="29" t="e">
        <f t="shared" si="108"/>
        <v>#VALUE!</v>
      </c>
      <c r="E216" s="29">
        <f t="shared" si="124"/>
      </c>
      <c r="F216" s="31" t="e">
        <f t="shared" si="125"/>
        <v>#VALUE!</v>
      </c>
      <c r="G216" s="31" t="e">
        <f t="shared" si="126"/>
        <v>#VALUE!</v>
      </c>
      <c r="H216" s="31">
        <f t="shared" si="112"/>
      </c>
      <c r="I216" s="29">
        <f t="shared" si="127"/>
      </c>
      <c r="J216" s="29">
        <f t="shared" si="128"/>
      </c>
      <c r="K216" s="29">
        <f t="shared" si="129"/>
      </c>
      <c r="L216" s="29">
        <f t="shared" si="130"/>
      </c>
      <c r="M216" s="29">
        <f t="shared" si="131"/>
      </c>
      <c r="N216" s="29">
        <f t="shared" si="132"/>
      </c>
      <c r="O216" s="32" t="e">
        <f t="shared" si="119"/>
        <v>#VALUE!</v>
      </c>
      <c r="P216" s="29">
        <f t="shared" si="133"/>
      </c>
      <c r="Q216" s="29" t="e">
        <f t="shared" si="121"/>
        <v>#VALUE!</v>
      </c>
      <c r="R216" s="29">
        <f t="shared" si="134"/>
      </c>
      <c r="S216" s="29">
        <f t="shared" si="123"/>
      </c>
      <c r="T216" s="16" t="e">
        <f t="shared" si="89"/>
        <v>#VALUE!</v>
      </c>
      <c r="U216" s="16" t="e">
        <f t="shared" si="90"/>
        <v>#VALUE!</v>
      </c>
      <c r="V216" s="12"/>
      <c r="W216" s="12"/>
      <c r="X216" s="12"/>
    </row>
    <row r="217" spans="1:24" ht="15">
      <c r="A217" s="49"/>
      <c r="B217" s="49"/>
      <c r="C217" s="49"/>
      <c r="D217" s="29" t="e">
        <f t="shared" si="108"/>
        <v>#VALUE!</v>
      </c>
      <c r="E217" s="29">
        <f t="shared" si="124"/>
      </c>
      <c r="F217" s="31" t="e">
        <f t="shared" si="125"/>
        <v>#VALUE!</v>
      </c>
      <c r="G217" s="31" t="e">
        <f t="shared" si="126"/>
        <v>#VALUE!</v>
      </c>
      <c r="H217" s="31">
        <f t="shared" si="112"/>
      </c>
      <c r="I217" s="29">
        <f t="shared" si="127"/>
      </c>
      <c r="J217" s="29">
        <f t="shared" si="128"/>
      </c>
      <c r="K217" s="29">
        <f t="shared" si="129"/>
      </c>
      <c r="L217" s="29">
        <f t="shared" si="130"/>
      </c>
      <c r="M217" s="29">
        <f t="shared" si="131"/>
      </c>
      <c r="N217" s="29">
        <f t="shared" si="132"/>
      </c>
      <c r="O217" s="32" t="e">
        <f t="shared" si="119"/>
        <v>#VALUE!</v>
      </c>
      <c r="P217" s="29">
        <f t="shared" si="133"/>
      </c>
      <c r="Q217" s="29" t="e">
        <f t="shared" si="121"/>
        <v>#VALUE!</v>
      </c>
      <c r="R217" s="29">
        <f t="shared" si="134"/>
      </c>
      <c r="S217" s="29">
        <f t="shared" si="123"/>
      </c>
      <c r="T217" s="16" t="e">
        <f t="shared" si="89"/>
        <v>#VALUE!</v>
      </c>
      <c r="U217" s="16" t="e">
        <f t="shared" si="90"/>
        <v>#VALUE!</v>
      </c>
      <c r="V217" s="12"/>
      <c r="W217" s="12"/>
      <c r="X217" s="12"/>
    </row>
    <row r="218" spans="1:24" ht="15">
      <c r="A218" s="44"/>
      <c r="B218" s="44"/>
      <c r="C218" s="44"/>
      <c r="D218" s="29" t="e">
        <f t="shared" si="108"/>
        <v>#VALUE!</v>
      </c>
      <c r="E218" s="29">
        <f t="shared" si="124"/>
      </c>
      <c r="F218" s="31" t="e">
        <f t="shared" si="125"/>
        <v>#VALUE!</v>
      </c>
      <c r="G218" s="31" t="e">
        <f t="shared" si="126"/>
        <v>#VALUE!</v>
      </c>
      <c r="H218" s="31">
        <f t="shared" si="112"/>
      </c>
      <c r="I218" s="29">
        <f t="shared" si="127"/>
      </c>
      <c r="J218" s="29">
        <f t="shared" si="128"/>
      </c>
      <c r="K218" s="29">
        <f t="shared" si="129"/>
      </c>
      <c r="L218" s="29">
        <f t="shared" si="130"/>
      </c>
      <c r="M218" s="29">
        <f t="shared" si="131"/>
      </c>
      <c r="N218" s="29">
        <f t="shared" si="132"/>
      </c>
      <c r="O218" s="32" t="e">
        <f t="shared" si="119"/>
        <v>#VALUE!</v>
      </c>
      <c r="P218" s="29">
        <f t="shared" si="133"/>
      </c>
      <c r="Q218" s="29" t="e">
        <f t="shared" si="121"/>
        <v>#VALUE!</v>
      </c>
      <c r="R218" s="29">
        <f t="shared" si="134"/>
      </c>
      <c r="S218" s="29">
        <f t="shared" si="123"/>
      </c>
      <c r="T218" s="16" t="e">
        <f t="shared" si="89"/>
        <v>#VALUE!</v>
      </c>
      <c r="U218" s="16" t="e">
        <f t="shared" si="90"/>
        <v>#VALUE!</v>
      </c>
      <c r="V218" s="12"/>
      <c r="W218" s="12"/>
      <c r="X218" s="12"/>
    </row>
    <row r="219" spans="1:24" ht="15">
      <c r="A219" s="44"/>
      <c r="B219" s="44"/>
      <c r="C219" s="44"/>
      <c r="D219" s="29" t="e">
        <f t="shared" si="108"/>
        <v>#VALUE!</v>
      </c>
      <c r="E219" s="29">
        <f aca="true" t="shared" si="135" ref="E219:E263">IF(A219&gt;0,D219-$D$1,"")</f>
      </c>
      <c r="F219" s="31" t="e">
        <f aca="true" t="shared" si="136" ref="F219:F263">IF(A219&gt;0,F218+J219,F218)</f>
        <v>#VALUE!</v>
      </c>
      <c r="G219" s="31" t="e">
        <f aca="true" t="shared" si="137" ref="G219:G241">IF(A219&gt;0,G218+K219,G218)</f>
        <v>#VALUE!</v>
      </c>
      <c r="H219" s="31">
        <f t="shared" si="112"/>
      </c>
      <c r="I219" s="29">
        <f aca="true" t="shared" si="138" ref="I219:I241">IF(A219&gt;0,M219*L219/2*(COS(B218*PI()/180)+COS(B219*PI()/180)),"")</f>
      </c>
      <c r="J219" s="29">
        <f aca="true" t="shared" si="139" ref="J219:J241">IF(A219&gt;0,M219*L219/2*(SIN(B218*PI()/180)*COS(C218*PI()/180)+SIN(B219*PI()/180)*COS(C219*PI()/180)),"")</f>
      </c>
      <c r="K219" s="29">
        <f aca="true" t="shared" si="140" ref="K219:K241">IF(A219&gt;0,M219*L219/2*(SIN(B218*PI()/180)*SIN(C218*PI()/180)+SIN(B219*PI()/180)*SIN(C219*PI()/180)),"")</f>
      </c>
      <c r="L219" s="29">
        <f aca="true" t="shared" si="141" ref="L219:L241">IF(A219&gt;0,A219-A218,"")</f>
      </c>
      <c r="M219" s="29">
        <f aca="true" t="shared" si="142" ref="M219:M241">IF(A219&gt;0,(2/N219)*TAN(N219/2),"")</f>
      </c>
      <c r="N219" s="29">
        <f aca="true" t="shared" si="143" ref="N219:N241">IF(A219&gt;0,ACOS(COS(B218*PI()/180)*COS((B219-0.001)*PI()/180)+SIN(B218*PI()/180)*SIN((B219-0.001)*PI()/180)*COS((RADIANS(C219)-RADIANS(C218)))),"")</f>
      </c>
      <c r="O219" s="32" t="e">
        <f t="shared" si="119"/>
        <v>#VALUE!</v>
      </c>
      <c r="P219" s="29">
        <f aca="true" t="shared" si="144" ref="P219:P241">IF(A219&gt;0,IF(C219&lt;259,O219*-1,O219*1),"")</f>
      </c>
      <c r="Q219" s="29" t="e">
        <f aca="true" t="shared" si="145" ref="Q219:Q250">D219</f>
        <v>#VALUE!</v>
      </c>
      <c r="R219" s="29">
        <f>IF(A219&gt;0,(+F219^2+G219^2)^0.5,"")</f>
      </c>
      <c r="S219" s="29">
        <f t="shared" si="123"/>
      </c>
      <c r="T219" s="16" t="e">
        <f t="shared" si="89"/>
        <v>#VALUE!</v>
      </c>
      <c r="U219" s="16" t="e">
        <f t="shared" si="90"/>
        <v>#VALUE!</v>
      </c>
      <c r="V219" s="12"/>
      <c r="W219" s="12"/>
      <c r="X219" s="12"/>
    </row>
    <row r="220" spans="1:21" ht="15">
      <c r="A220" s="44"/>
      <c r="B220" s="44"/>
      <c r="C220" s="44"/>
      <c r="D220" s="29" t="e">
        <f t="shared" si="108"/>
        <v>#VALUE!</v>
      </c>
      <c r="E220" s="29">
        <f t="shared" si="135"/>
      </c>
      <c r="F220" s="31" t="e">
        <f t="shared" si="136"/>
        <v>#VALUE!</v>
      </c>
      <c r="G220" s="31" t="e">
        <f t="shared" si="137"/>
        <v>#VALUE!</v>
      </c>
      <c r="H220" s="31">
        <f t="shared" si="112"/>
      </c>
      <c r="I220" s="29">
        <f t="shared" si="138"/>
      </c>
      <c r="J220" s="29">
        <f t="shared" si="139"/>
      </c>
      <c r="K220" s="29">
        <f t="shared" si="140"/>
      </c>
      <c r="L220" s="29">
        <f t="shared" si="141"/>
      </c>
      <c r="M220" s="29">
        <f t="shared" si="142"/>
      </c>
      <c r="N220" s="29">
        <f t="shared" si="143"/>
      </c>
      <c r="O220" s="32" t="e">
        <f t="shared" si="119"/>
        <v>#VALUE!</v>
      </c>
      <c r="P220" s="29">
        <f t="shared" si="144"/>
      </c>
      <c r="Q220" s="29" t="e">
        <f t="shared" si="145"/>
        <v>#VALUE!</v>
      </c>
      <c r="R220" s="29">
        <f aca="true" t="shared" si="146" ref="R220:R283">IF(A220&gt;0,(+F220^2+G220^2)^0.5,"")</f>
      </c>
      <c r="S220" s="29">
        <f t="shared" si="123"/>
      </c>
      <c r="T220" s="16" t="e">
        <f t="shared" si="89"/>
        <v>#VALUE!</v>
      </c>
      <c r="U220" s="16" t="e">
        <f t="shared" si="90"/>
        <v>#VALUE!</v>
      </c>
    </row>
    <row r="221" spans="1:21" ht="15">
      <c r="A221" s="44"/>
      <c r="B221" s="44"/>
      <c r="C221" s="44"/>
      <c r="D221" s="29" t="e">
        <f aca="true" t="shared" si="147" ref="D221:D263">IF(A221&gt;0,D220+I221,D220)</f>
        <v>#VALUE!</v>
      </c>
      <c r="E221" s="29">
        <f t="shared" si="135"/>
      </c>
      <c r="F221" s="31" t="e">
        <f t="shared" si="136"/>
        <v>#VALUE!</v>
      </c>
      <c r="G221" s="31" t="e">
        <f t="shared" si="137"/>
        <v>#VALUE!</v>
      </c>
      <c r="H221" s="31">
        <f t="shared" si="112"/>
      </c>
      <c r="I221" s="29">
        <f t="shared" si="138"/>
      </c>
      <c r="J221" s="29">
        <f t="shared" si="139"/>
      </c>
      <c r="K221" s="29">
        <f t="shared" si="140"/>
      </c>
      <c r="L221" s="29">
        <f t="shared" si="141"/>
      </c>
      <c r="M221" s="29">
        <f t="shared" si="142"/>
      </c>
      <c r="N221" s="29">
        <f t="shared" si="143"/>
      </c>
      <c r="O221" s="32" t="e">
        <f t="shared" si="119"/>
        <v>#VALUE!</v>
      </c>
      <c r="P221" s="29">
        <f t="shared" si="144"/>
      </c>
      <c r="Q221" s="29" t="e">
        <f t="shared" si="145"/>
        <v>#VALUE!</v>
      </c>
      <c r="R221" s="29">
        <f t="shared" si="146"/>
      </c>
      <c r="S221" s="29">
        <f aca="true" t="shared" si="148" ref="S221:S284">IF(A221&gt;0,IF(+G221&gt;0,ATAN2(+F221,+G221)*180/PI(),360+(ATAN2(+F221,+G221)*180/PI())),"")</f>
      </c>
      <c r="T221" s="16" t="e">
        <f aca="true" t="shared" si="149" ref="T221:T284">$T$151+F221</f>
        <v>#VALUE!</v>
      </c>
      <c r="U221" s="16" t="e">
        <f aca="true" t="shared" si="150" ref="U221:U284">$U$151+G221</f>
        <v>#VALUE!</v>
      </c>
    </row>
    <row r="222" spans="1:21" ht="15">
      <c r="A222" s="44"/>
      <c r="B222" s="44"/>
      <c r="C222" s="44"/>
      <c r="D222" s="29" t="e">
        <f t="shared" si="147"/>
        <v>#VALUE!</v>
      </c>
      <c r="E222" s="29">
        <f t="shared" si="135"/>
      </c>
      <c r="F222" s="31" t="e">
        <f t="shared" si="136"/>
        <v>#VALUE!</v>
      </c>
      <c r="G222" s="31" t="e">
        <f t="shared" si="137"/>
        <v>#VALUE!</v>
      </c>
      <c r="H222" s="31">
        <f aca="true" t="shared" si="151" ref="H222:H263">IF(A222&gt;0,N222*180/PI()*30/L222,"")</f>
      </c>
      <c r="I222" s="29">
        <f t="shared" si="138"/>
      </c>
      <c r="J222" s="29">
        <f t="shared" si="139"/>
      </c>
      <c r="K222" s="29">
        <f t="shared" si="140"/>
      </c>
      <c r="L222" s="29">
        <f t="shared" si="141"/>
      </c>
      <c r="M222" s="29">
        <f t="shared" si="142"/>
      </c>
      <c r="N222" s="29">
        <f t="shared" si="143"/>
      </c>
      <c r="O222" s="32" t="e">
        <f aca="true" t="shared" si="152" ref="O222:O285">(IF(A222&gt;0,IF(F222=0,0,IF(F222&gt;0,(+F222^2+G222^2)^0.5*COS($P$2*PI()/180-ATAN(G222/F222)),(F222^2+G222^2)^0.5*COS($P$2*PI()/180-ATAN(G222/F222)+PI()))),O221))</f>
        <v>#VALUE!</v>
      </c>
      <c r="P222" s="29">
        <f t="shared" si="144"/>
      </c>
      <c r="Q222" s="29" t="e">
        <f t="shared" si="145"/>
        <v>#VALUE!</v>
      </c>
      <c r="R222" s="29">
        <f t="shared" si="146"/>
      </c>
      <c r="S222" s="29">
        <f t="shared" si="148"/>
      </c>
      <c r="T222" s="16" t="e">
        <f t="shared" si="149"/>
        <v>#VALUE!</v>
      </c>
      <c r="U222" s="16" t="e">
        <f t="shared" si="150"/>
        <v>#VALUE!</v>
      </c>
    </row>
    <row r="223" spans="1:21" ht="15">
      <c r="A223" s="44"/>
      <c r="B223" s="44"/>
      <c r="C223" s="44"/>
      <c r="D223" s="29" t="e">
        <f t="shared" si="147"/>
        <v>#VALUE!</v>
      </c>
      <c r="E223" s="29">
        <f t="shared" si="135"/>
      </c>
      <c r="F223" s="31" t="e">
        <f t="shared" si="136"/>
        <v>#VALUE!</v>
      </c>
      <c r="G223" s="31" t="e">
        <f t="shared" si="137"/>
        <v>#VALUE!</v>
      </c>
      <c r="H223" s="31">
        <f t="shared" si="151"/>
      </c>
      <c r="I223" s="29">
        <f t="shared" si="138"/>
      </c>
      <c r="J223" s="29">
        <f t="shared" si="139"/>
      </c>
      <c r="K223" s="29">
        <f t="shared" si="140"/>
      </c>
      <c r="L223" s="29">
        <f t="shared" si="141"/>
      </c>
      <c r="M223" s="29">
        <f t="shared" si="142"/>
      </c>
      <c r="N223" s="29">
        <f t="shared" si="143"/>
      </c>
      <c r="O223" s="32" t="e">
        <f t="shared" si="152"/>
        <v>#VALUE!</v>
      </c>
      <c r="P223" s="29">
        <f t="shared" si="144"/>
      </c>
      <c r="Q223" s="29" t="e">
        <f t="shared" si="145"/>
        <v>#VALUE!</v>
      </c>
      <c r="R223" s="29">
        <f t="shared" si="146"/>
      </c>
      <c r="S223" s="29">
        <f t="shared" si="148"/>
      </c>
      <c r="T223" s="16" t="e">
        <f t="shared" si="149"/>
        <v>#VALUE!</v>
      </c>
      <c r="U223" s="16" t="e">
        <f t="shared" si="150"/>
        <v>#VALUE!</v>
      </c>
    </row>
    <row r="224" spans="1:21" ht="15">
      <c r="A224" s="44"/>
      <c r="B224" s="44"/>
      <c r="C224" s="44"/>
      <c r="D224" s="29" t="e">
        <f t="shared" si="147"/>
        <v>#VALUE!</v>
      </c>
      <c r="E224" s="29">
        <f t="shared" si="135"/>
      </c>
      <c r="F224" s="31" t="e">
        <f t="shared" si="136"/>
        <v>#VALUE!</v>
      </c>
      <c r="G224" s="31" t="e">
        <f t="shared" si="137"/>
        <v>#VALUE!</v>
      </c>
      <c r="H224" s="31">
        <f t="shared" si="151"/>
      </c>
      <c r="I224" s="29">
        <f t="shared" si="138"/>
      </c>
      <c r="J224" s="29">
        <f t="shared" si="139"/>
      </c>
      <c r="K224" s="29">
        <f t="shared" si="140"/>
      </c>
      <c r="L224" s="29">
        <f t="shared" si="141"/>
      </c>
      <c r="M224" s="29">
        <f t="shared" si="142"/>
      </c>
      <c r="N224" s="29">
        <f t="shared" si="143"/>
      </c>
      <c r="O224" s="32" t="e">
        <f t="shared" si="152"/>
        <v>#VALUE!</v>
      </c>
      <c r="P224" s="29">
        <f t="shared" si="144"/>
      </c>
      <c r="Q224" s="29" t="e">
        <f t="shared" si="145"/>
        <v>#VALUE!</v>
      </c>
      <c r="R224" s="29">
        <f t="shared" si="146"/>
      </c>
      <c r="S224" s="29">
        <f t="shared" si="148"/>
      </c>
      <c r="T224" s="16" t="e">
        <f t="shared" si="149"/>
        <v>#VALUE!</v>
      </c>
      <c r="U224" s="16" t="e">
        <f t="shared" si="150"/>
        <v>#VALUE!</v>
      </c>
    </row>
    <row r="225" spans="1:21" ht="15">
      <c r="A225" s="45"/>
      <c r="B225" s="45"/>
      <c r="C225" s="45"/>
      <c r="D225" s="29" t="e">
        <f t="shared" si="147"/>
        <v>#VALUE!</v>
      </c>
      <c r="E225" s="29">
        <f t="shared" si="135"/>
      </c>
      <c r="F225" s="31" t="e">
        <f t="shared" si="136"/>
        <v>#VALUE!</v>
      </c>
      <c r="G225" s="31" t="e">
        <f t="shared" si="137"/>
        <v>#VALUE!</v>
      </c>
      <c r="H225" s="31">
        <f t="shared" si="151"/>
      </c>
      <c r="I225" s="29">
        <f t="shared" si="138"/>
      </c>
      <c r="J225" s="29">
        <f t="shared" si="139"/>
      </c>
      <c r="K225" s="29">
        <f t="shared" si="140"/>
      </c>
      <c r="L225" s="29">
        <f t="shared" si="141"/>
      </c>
      <c r="M225" s="29">
        <f t="shared" si="142"/>
      </c>
      <c r="N225" s="29">
        <f t="shared" si="143"/>
      </c>
      <c r="O225" s="32" t="e">
        <f t="shared" si="152"/>
        <v>#VALUE!</v>
      </c>
      <c r="P225" s="29">
        <f t="shared" si="144"/>
      </c>
      <c r="Q225" s="29" t="e">
        <f t="shared" si="145"/>
        <v>#VALUE!</v>
      </c>
      <c r="R225" s="29">
        <f t="shared" si="146"/>
      </c>
      <c r="S225" s="29">
        <f t="shared" si="148"/>
      </c>
      <c r="T225" s="16" t="e">
        <f t="shared" si="149"/>
        <v>#VALUE!</v>
      </c>
      <c r="U225" s="16" t="e">
        <f t="shared" si="150"/>
        <v>#VALUE!</v>
      </c>
    </row>
    <row r="226" spans="1:21" ht="15">
      <c r="A226" s="44"/>
      <c r="B226" s="44"/>
      <c r="C226" s="44"/>
      <c r="D226" s="29" t="e">
        <f t="shared" si="147"/>
        <v>#VALUE!</v>
      </c>
      <c r="E226" s="29">
        <f t="shared" si="135"/>
      </c>
      <c r="F226" s="31" t="e">
        <f t="shared" si="136"/>
        <v>#VALUE!</v>
      </c>
      <c r="G226" s="31" t="e">
        <f t="shared" si="137"/>
        <v>#VALUE!</v>
      </c>
      <c r="H226" s="31">
        <f t="shared" si="151"/>
      </c>
      <c r="I226" s="29">
        <f t="shared" si="138"/>
      </c>
      <c r="J226" s="29">
        <f t="shared" si="139"/>
      </c>
      <c r="K226" s="29">
        <f t="shared" si="140"/>
      </c>
      <c r="L226" s="29">
        <f t="shared" si="141"/>
      </c>
      <c r="M226" s="29">
        <f t="shared" si="142"/>
      </c>
      <c r="N226" s="29">
        <f t="shared" si="143"/>
      </c>
      <c r="O226" s="32" t="e">
        <f t="shared" si="152"/>
        <v>#VALUE!</v>
      </c>
      <c r="P226" s="29">
        <f t="shared" si="144"/>
      </c>
      <c r="Q226" s="29" t="e">
        <f t="shared" si="145"/>
        <v>#VALUE!</v>
      </c>
      <c r="R226" s="29">
        <f t="shared" si="146"/>
      </c>
      <c r="S226" s="29">
        <f t="shared" si="148"/>
      </c>
      <c r="T226" s="16" t="e">
        <f t="shared" si="149"/>
        <v>#VALUE!</v>
      </c>
      <c r="U226" s="16" t="e">
        <f t="shared" si="150"/>
        <v>#VALUE!</v>
      </c>
    </row>
    <row r="227" spans="1:21" ht="15">
      <c r="A227" s="44"/>
      <c r="B227" s="44"/>
      <c r="C227" s="44"/>
      <c r="D227" s="29" t="e">
        <f t="shared" si="147"/>
        <v>#VALUE!</v>
      </c>
      <c r="E227" s="29">
        <f t="shared" si="135"/>
      </c>
      <c r="F227" s="31" t="e">
        <f t="shared" si="136"/>
        <v>#VALUE!</v>
      </c>
      <c r="G227" s="31" t="e">
        <f t="shared" si="137"/>
        <v>#VALUE!</v>
      </c>
      <c r="H227" s="31">
        <f t="shared" si="151"/>
      </c>
      <c r="I227" s="29">
        <f t="shared" si="138"/>
      </c>
      <c r="J227" s="29">
        <f t="shared" si="139"/>
      </c>
      <c r="K227" s="29">
        <f t="shared" si="140"/>
      </c>
      <c r="L227" s="29">
        <f t="shared" si="141"/>
      </c>
      <c r="M227" s="29">
        <f t="shared" si="142"/>
      </c>
      <c r="N227" s="29">
        <f t="shared" si="143"/>
      </c>
      <c r="O227" s="32" t="e">
        <f t="shared" si="152"/>
        <v>#VALUE!</v>
      </c>
      <c r="P227" s="29">
        <f t="shared" si="144"/>
      </c>
      <c r="Q227" s="29" t="e">
        <f t="shared" si="145"/>
        <v>#VALUE!</v>
      </c>
      <c r="R227" s="29">
        <f t="shared" si="146"/>
      </c>
      <c r="S227" s="29">
        <f t="shared" si="148"/>
      </c>
      <c r="T227" s="16" t="e">
        <f t="shared" si="149"/>
        <v>#VALUE!</v>
      </c>
      <c r="U227" s="16" t="e">
        <f t="shared" si="150"/>
        <v>#VALUE!</v>
      </c>
    </row>
    <row r="228" spans="1:21" ht="15">
      <c r="A228" s="44"/>
      <c r="B228" s="44"/>
      <c r="C228" s="44"/>
      <c r="D228" s="29" t="e">
        <f t="shared" si="147"/>
        <v>#VALUE!</v>
      </c>
      <c r="E228" s="29">
        <f t="shared" si="135"/>
      </c>
      <c r="F228" s="31" t="e">
        <f t="shared" si="136"/>
        <v>#VALUE!</v>
      </c>
      <c r="G228" s="31" t="e">
        <f t="shared" si="137"/>
        <v>#VALUE!</v>
      </c>
      <c r="H228" s="31">
        <f t="shared" si="151"/>
      </c>
      <c r="I228" s="29">
        <f t="shared" si="138"/>
      </c>
      <c r="J228" s="29">
        <f t="shared" si="139"/>
      </c>
      <c r="K228" s="29">
        <f t="shared" si="140"/>
      </c>
      <c r="L228" s="29">
        <f t="shared" si="141"/>
      </c>
      <c r="M228" s="29">
        <f t="shared" si="142"/>
      </c>
      <c r="N228" s="29">
        <f t="shared" si="143"/>
      </c>
      <c r="O228" s="32" t="e">
        <f t="shared" si="152"/>
        <v>#VALUE!</v>
      </c>
      <c r="P228" s="29">
        <f t="shared" si="144"/>
      </c>
      <c r="Q228" s="29" t="e">
        <f t="shared" si="145"/>
        <v>#VALUE!</v>
      </c>
      <c r="R228" s="29">
        <f t="shared" si="146"/>
      </c>
      <c r="S228" s="29">
        <f t="shared" si="148"/>
      </c>
      <c r="T228" s="16" t="e">
        <f t="shared" si="149"/>
        <v>#VALUE!</v>
      </c>
      <c r="U228" s="16" t="e">
        <f t="shared" si="150"/>
        <v>#VALUE!</v>
      </c>
    </row>
    <row r="229" spans="1:21" ht="15">
      <c r="A229" s="44"/>
      <c r="B229" s="44"/>
      <c r="C229" s="44"/>
      <c r="D229" s="29" t="e">
        <f t="shared" si="147"/>
        <v>#VALUE!</v>
      </c>
      <c r="E229" s="29">
        <f t="shared" si="135"/>
      </c>
      <c r="F229" s="31" t="e">
        <f t="shared" si="136"/>
        <v>#VALUE!</v>
      </c>
      <c r="G229" s="31" t="e">
        <f t="shared" si="137"/>
        <v>#VALUE!</v>
      </c>
      <c r="H229" s="31">
        <f t="shared" si="151"/>
      </c>
      <c r="I229" s="29">
        <f t="shared" si="138"/>
      </c>
      <c r="J229" s="29">
        <f t="shared" si="139"/>
      </c>
      <c r="K229" s="29">
        <f t="shared" si="140"/>
      </c>
      <c r="L229" s="29">
        <f t="shared" si="141"/>
      </c>
      <c r="M229" s="29">
        <f t="shared" si="142"/>
      </c>
      <c r="N229" s="29">
        <f t="shared" si="143"/>
      </c>
      <c r="O229" s="32" t="e">
        <f t="shared" si="152"/>
        <v>#VALUE!</v>
      </c>
      <c r="P229" s="29">
        <f t="shared" si="144"/>
      </c>
      <c r="Q229" s="29" t="e">
        <f t="shared" si="145"/>
        <v>#VALUE!</v>
      </c>
      <c r="R229" s="29">
        <f t="shared" si="146"/>
      </c>
      <c r="S229" s="29">
        <f t="shared" si="148"/>
      </c>
      <c r="T229" s="16" t="e">
        <f t="shared" si="149"/>
        <v>#VALUE!</v>
      </c>
      <c r="U229" s="16" t="e">
        <f t="shared" si="150"/>
        <v>#VALUE!</v>
      </c>
    </row>
    <row r="230" spans="1:21" ht="15">
      <c r="A230" s="44"/>
      <c r="B230" s="44"/>
      <c r="C230" s="44"/>
      <c r="D230" s="29" t="e">
        <f t="shared" si="147"/>
        <v>#VALUE!</v>
      </c>
      <c r="E230" s="29">
        <f t="shared" si="135"/>
      </c>
      <c r="F230" s="31" t="e">
        <f t="shared" si="136"/>
        <v>#VALUE!</v>
      </c>
      <c r="G230" s="31" t="e">
        <f t="shared" si="137"/>
        <v>#VALUE!</v>
      </c>
      <c r="H230" s="31">
        <f t="shared" si="151"/>
      </c>
      <c r="I230" s="29">
        <f t="shared" si="138"/>
      </c>
      <c r="J230" s="29">
        <f t="shared" si="139"/>
      </c>
      <c r="K230" s="29">
        <f t="shared" si="140"/>
      </c>
      <c r="L230" s="29">
        <f t="shared" si="141"/>
      </c>
      <c r="M230" s="29">
        <f t="shared" si="142"/>
      </c>
      <c r="N230" s="29">
        <f t="shared" si="143"/>
      </c>
      <c r="O230" s="32" t="e">
        <f t="shared" si="152"/>
        <v>#VALUE!</v>
      </c>
      <c r="P230" s="29">
        <f t="shared" si="144"/>
      </c>
      <c r="Q230" s="29" t="e">
        <f t="shared" si="145"/>
        <v>#VALUE!</v>
      </c>
      <c r="R230" s="29">
        <f t="shared" si="146"/>
      </c>
      <c r="S230" s="29">
        <f t="shared" si="148"/>
      </c>
      <c r="T230" s="16" t="e">
        <f t="shared" si="149"/>
        <v>#VALUE!</v>
      </c>
      <c r="U230" s="16" t="e">
        <f t="shared" si="150"/>
        <v>#VALUE!</v>
      </c>
    </row>
    <row r="231" spans="1:21" ht="15">
      <c r="A231" s="44"/>
      <c r="B231" s="44"/>
      <c r="C231" s="44"/>
      <c r="D231" s="29" t="e">
        <f t="shared" si="147"/>
        <v>#VALUE!</v>
      </c>
      <c r="E231" s="29">
        <f t="shared" si="135"/>
      </c>
      <c r="F231" s="31" t="e">
        <f t="shared" si="136"/>
        <v>#VALUE!</v>
      </c>
      <c r="G231" s="31" t="e">
        <f t="shared" si="137"/>
        <v>#VALUE!</v>
      </c>
      <c r="H231" s="31">
        <f t="shared" si="151"/>
      </c>
      <c r="I231" s="29">
        <f t="shared" si="138"/>
      </c>
      <c r="J231" s="29">
        <f t="shared" si="139"/>
      </c>
      <c r="K231" s="29">
        <f t="shared" si="140"/>
      </c>
      <c r="L231" s="29">
        <f t="shared" si="141"/>
      </c>
      <c r="M231" s="29">
        <f t="shared" si="142"/>
      </c>
      <c r="N231" s="29">
        <f t="shared" si="143"/>
      </c>
      <c r="O231" s="32" t="e">
        <f t="shared" si="152"/>
        <v>#VALUE!</v>
      </c>
      <c r="P231" s="29">
        <f t="shared" si="144"/>
      </c>
      <c r="Q231" s="29" t="e">
        <f t="shared" si="145"/>
        <v>#VALUE!</v>
      </c>
      <c r="R231" s="29">
        <f t="shared" si="146"/>
      </c>
      <c r="S231" s="29">
        <f t="shared" si="148"/>
      </c>
      <c r="T231" s="16" t="e">
        <f t="shared" si="149"/>
        <v>#VALUE!</v>
      </c>
      <c r="U231" s="16" t="e">
        <f t="shared" si="150"/>
        <v>#VALUE!</v>
      </c>
    </row>
    <row r="232" spans="1:21" ht="15">
      <c r="A232" s="46"/>
      <c r="B232" s="46"/>
      <c r="C232" s="46"/>
      <c r="D232" s="29" t="e">
        <f t="shared" si="147"/>
        <v>#VALUE!</v>
      </c>
      <c r="E232" s="29">
        <f t="shared" si="135"/>
      </c>
      <c r="F232" s="31" t="e">
        <f t="shared" si="136"/>
        <v>#VALUE!</v>
      </c>
      <c r="G232" s="31" t="e">
        <f t="shared" si="137"/>
        <v>#VALUE!</v>
      </c>
      <c r="H232" s="31">
        <f t="shared" si="151"/>
      </c>
      <c r="I232" s="29">
        <f t="shared" si="138"/>
      </c>
      <c r="J232" s="29">
        <f t="shared" si="139"/>
      </c>
      <c r="K232" s="29">
        <f t="shared" si="140"/>
      </c>
      <c r="L232" s="29">
        <f t="shared" si="141"/>
      </c>
      <c r="M232" s="29">
        <f t="shared" si="142"/>
      </c>
      <c r="N232" s="29">
        <f t="shared" si="143"/>
      </c>
      <c r="O232" s="32" t="e">
        <f t="shared" si="152"/>
        <v>#VALUE!</v>
      </c>
      <c r="P232" s="29">
        <f t="shared" si="144"/>
      </c>
      <c r="Q232" s="29" t="e">
        <f t="shared" si="145"/>
        <v>#VALUE!</v>
      </c>
      <c r="R232" s="29">
        <f t="shared" si="146"/>
      </c>
      <c r="S232" s="29">
        <f t="shared" si="148"/>
      </c>
      <c r="T232" s="16" t="e">
        <f t="shared" si="149"/>
        <v>#VALUE!</v>
      </c>
      <c r="U232" s="16" t="e">
        <f t="shared" si="150"/>
        <v>#VALUE!</v>
      </c>
    </row>
    <row r="233" spans="1:21" ht="15">
      <c r="A233" s="46"/>
      <c r="B233" s="46"/>
      <c r="C233" s="46"/>
      <c r="D233" s="29" t="e">
        <f t="shared" si="147"/>
        <v>#VALUE!</v>
      </c>
      <c r="E233" s="29">
        <f t="shared" si="135"/>
      </c>
      <c r="F233" s="31" t="e">
        <f t="shared" si="136"/>
        <v>#VALUE!</v>
      </c>
      <c r="G233" s="31" t="e">
        <f t="shared" si="137"/>
        <v>#VALUE!</v>
      </c>
      <c r="H233" s="31">
        <f t="shared" si="151"/>
      </c>
      <c r="I233" s="29">
        <f t="shared" si="138"/>
      </c>
      <c r="J233" s="29">
        <f t="shared" si="139"/>
      </c>
      <c r="K233" s="29">
        <f t="shared" si="140"/>
      </c>
      <c r="L233" s="29">
        <f t="shared" si="141"/>
      </c>
      <c r="M233" s="29">
        <f t="shared" si="142"/>
      </c>
      <c r="N233" s="29">
        <f t="shared" si="143"/>
      </c>
      <c r="O233" s="32" t="e">
        <f t="shared" si="152"/>
        <v>#VALUE!</v>
      </c>
      <c r="P233" s="29">
        <f t="shared" si="144"/>
      </c>
      <c r="Q233" s="29" t="e">
        <f t="shared" si="145"/>
        <v>#VALUE!</v>
      </c>
      <c r="R233" s="29">
        <f t="shared" si="146"/>
      </c>
      <c r="S233" s="29">
        <f t="shared" si="148"/>
      </c>
      <c r="T233" s="16" t="e">
        <f t="shared" si="149"/>
        <v>#VALUE!</v>
      </c>
      <c r="U233" s="16" t="e">
        <f t="shared" si="150"/>
        <v>#VALUE!</v>
      </c>
    </row>
    <row r="234" spans="1:21" ht="15">
      <c r="A234" s="46"/>
      <c r="B234" s="46"/>
      <c r="C234" s="46"/>
      <c r="D234" s="29" t="e">
        <f t="shared" si="147"/>
        <v>#VALUE!</v>
      </c>
      <c r="E234" s="29">
        <f t="shared" si="135"/>
      </c>
      <c r="F234" s="31" t="e">
        <f t="shared" si="136"/>
        <v>#VALUE!</v>
      </c>
      <c r="G234" s="31" t="e">
        <f t="shared" si="137"/>
        <v>#VALUE!</v>
      </c>
      <c r="H234" s="31">
        <f t="shared" si="151"/>
      </c>
      <c r="I234" s="29">
        <f t="shared" si="138"/>
      </c>
      <c r="J234" s="29">
        <f t="shared" si="139"/>
      </c>
      <c r="K234" s="29">
        <f t="shared" si="140"/>
      </c>
      <c r="L234" s="29">
        <f t="shared" si="141"/>
      </c>
      <c r="M234" s="29">
        <f t="shared" si="142"/>
      </c>
      <c r="N234" s="29">
        <f t="shared" si="143"/>
      </c>
      <c r="O234" s="32" t="e">
        <f t="shared" si="152"/>
        <v>#VALUE!</v>
      </c>
      <c r="P234" s="29">
        <f t="shared" si="144"/>
      </c>
      <c r="Q234" s="29" t="e">
        <f t="shared" si="145"/>
        <v>#VALUE!</v>
      </c>
      <c r="R234" s="29">
        <f t="shared" si="146"/>
      </c>
      <c r="S234" s="29">
        <f t="shared" si="148"/>
      </c>
      <c r="T234" s="16" t="e">
        <f t="shared" si="149"/>
        <v>#VALUE!</v>
      </c>
      <c r="U234" s="16" t="e">
        <f t="shared" si="150"/>
        <v>#VALUE!</v>
      </c>
    </row>
    <row r="235" spans="1:21" ht="15">
      <c r="A235" s="46"/>
      <c r="B235" s="46"/>
      <c r="C235" s="46"/>
      <c r="D235" s="29" t="e">
        <f t="shared" si="147"/>
        <v>#VALUE!</v>
      </c>
      <c r="E235" s="29">
        <f t="shared" si="135"/>
      </c>
      <c r="F235" s="31" t="e">
        <f t="shared" si="136"/>
        <v>#VALUE!</v>
      </c>
      <c r="G235" s="31" t="e">
        <f t="shared" si="137"/>
        <v>#VALUE!</v>
      </c>
      <c r="H235" s="31">
        <f t="shared" si="151"/>
      </c>
      <c r="I235" s="29">
        <f t="shared" si="138"/>
      </c>
      <c r="J235" s="29">
        <f t="shared" si="139"/>
      </c>
      <c r="K235" s="29">
        <f t="shared" si="140"/>
      </c>
      <c r="L235" s="29">
        <f t="shared" si="141"/>
      </c>
      <c r="M235" s="29">
        <f t="shared" si="142"/>
      </c>
      <c r="N235" s="29">
        <f t="shared" si="143"/>
      </c>
      <c r="O235" s="32" t="e">
        <f t="shared" si="152"/>
        <v>#VALUE!</v>
      </c>
      <c r="P235" s="29">
        <f t="shared" si="144"/>
      </c>
      <c r="Q235" s="29" t="e">
        <f t="shared" si="145"/>
        <v>#VALUE!</v>
      </c>
      <c r="R235" s="29">
        <f t="shared" si="146"/>
      </c>
      <c r="S235" s="29">
        <f t="shared" si="148"/>
      </c>
      <c r="T235" s="16" t="e">
        <f t="shared" si="149"/>
        <v>#VALUE!</v>
      </c>
      <c r="U235" s="16" t="e">
        <f t="shared" si="150"/>
        <v>#VALUE!</v>
      </c>
    </row>
    <row r="236" spans="1:21" ht="15">
      <c r="A236" s="46"/>
      <c r="B236" s="46"/>
      <c r="C236" s="46"/>
      <c r="D236" s="29" t="e">
        <f t="shared" si="147"/>
        <v>#VALUE!</v>
      </c>
      <c r="E236" s="29">
        <f t="shared" si="135"/>
      </c>
      <c r="F236" s="31" t="e">
        <f t="shared" si="136"/>
        <v>#VALUE!</v>
      </c>
      <c r="G236" s="31" t="e">
        <f t="shared" si="137"/>
        <v>#VALUE!</v>
      </c>
      <c r="H236" s="31">
        <f t="shared" si="151"/>
      </c>
      <c r="I236" s="29">
        <f t="shared" si="138"/>
      </c>
      <c r="J236" s="29">
        <f t="shared" si="139"/>
      </c>
      <c r="K236" s="29">
        <f t="shared" si="140"/>
      </c>
      <c r="L236" s="29">
        <f t="shared" si="141"/>
      </c>
      <c r="M236" s="29">
        <f t="shared" si="142"/>
      </c>
      <c r="N236" s="29">
        <f t="shared" si="143"/>
      </c>
      <c r="O236" s="32" t="e">
        <f t="shared" si="152"/>
        <v>#VALUE!</v>
      </c>
      <c r="P236" s="29">
        <f t="shared" si="144"/>
      </c>
      <c r="Q236" s="29" t="e">
        <f t="shared" si="145"/>
        <v>#VALUE!</v>
      </c>
      <c r="R236" s="29">
        <f t="shared" si="146"/>
      </c>
      <c r="S236" s="29">
        <f t="shared" si="148"/>
      </c>
      <c r="T236" s="16" t="e">
        <f t="shared" si="149"/>
        <v>#VALUE!</v>
      </c>
      <c r="U236" s="16" t="e">
        <f t="shared" si="150"/>
        <v>#VALUE!</v>
      </c>
    </row>
    <row r="237" spans="1:21" ht="15">
      <c r="A237" s="46"/>
      <c r="B237" s="46"/>
      <c r="C237" s="46"/>
      <c r="D237" s="29" t="e">
        <f t="shared" si="147"/>
        <v>#VALUE!</v>
      </c>
      <c r="E237" s="29">
        <f t="shared" si="135"/>
      </c>
      <c r="F237" s="31" t="e">
        <f t="shared" si="136"/>
        <v>#VALUE!</v>
      </c>
      <c r="G237" s="31" t="e">
        <f t="shared" si="137"/>
        <v>#VALUE!</v>
      </c>
      <c r="H237" s="31">
        <f t="shared" si="151"/>
      </c>
      <c r="I237" s="29">
        <f t="shared" si="138"/>
      </c>
      <c r="J237" s="29">
        <f t="shared" si="139"/>
      </c>
      <c r="K237" s="29">
        <f t="shared" si="140"/>
      </c>
      <c r="L237" s="29">
        <f t="shared" si="141"/>
      </c>
      <c r="M237" s="29">
        <f t="shared" si="142"/>
      </c>
      <c r="N237" s="29">
        <f t="shared" si="143"/>
      </c>
      <c r="O237" s="32" t="e">
        <f t="shared" si="152"/>
        <v>#VALUE!</v>
      </c>
      <c r="P237" s="29">
        <f t="shared" si="144"/>
      </c>
      <c r="Q237" s="29" t="e">
        <f t="shared" si="145"/>
        <v>#VALUE!</v>
      </c>
      <c r="R237" s="29">
        <f t="shared" si="146"/>
      </c>
      <c r="S237" s="29">
        <f t="shared" si="148"/>
      </c>
      <c r="T237" s="16" t="e">
        <f t="shared" si="149"/>
        <v>#VALUE!</v>
      </c>
      <c r="U237" s="16" t="e">
        <f t="shared" si="150"/>
        <v>#VALUE!</v>
      </c>
    </row>
    <row r="238" spans="1:24" ht="15">
      <c r="A238" s="46"/>
      <c r="B238" s="46"/>
      <c r="C238" s="46"/>
      <c r="D238" s="29" t="e">
        <f t="shared" si="147"/>
        <v>#VALUE!</v>
      </c>
      <c r="E238" s="29">
        <f t="shared" si="135"/>
      </c>
      <c r="F238" s="31" t="e">
        <f t="shared" si="136"/>
        <v>#VALUE!</v>
      </c>
      <c r="G238" s="31" t="e">
        <f t="shared" si="137"/>
        <v>#VALUE!</v>
      </c>
      <c r="H238" s="31">
        <f t="shared" si="151"/>
      </c>
      <c r="I238" s="29">
        <f t="shared" si="138"/>
      </c>
      <c r="J238" s="29">
        <f t="shared" si="139"/>
      </c>
      <c r="K238" s="29">
        <f t="shared" si="140"/>
      </c>
      <c r="L238" s="29">
        <f t="shared" si="141"/>
      </c>
      <c r="M238" s="29">
        <f t="shared" si="142"/>
      </c>
      <c r="N238" s="29">
        <f t="shared" si="143"/>
      </c>
      <c r="O238" s="32" t="e">
        <f t="shared" si="152"/>
        <v>#VALUE!</v>
      </c>
      <c r="P238" s="29">
        <f t="shared" si="144"/>
      </c>
      <c r="Q238" s="29" t="e">
        <f t="shared" si="145"/>
        <v>#VALUE!</v>
      </c>
      <c r="R238" s="29">
        <f t="shared" si="146"/>
      </c>
      <c r="S238" s="29">
        <f t="shared" si="148"/>
      </c>
      <c r="T238" s="16" t="e">
        <f t="shared" si="149"/>
        <v>#VALUE!</v>
      </c>
      <c r="U238" s="16" t="e">
        <f t="shared" si="150"/>
        <v>#VALUE!</v>
      </c>
      <c r="X238" s="11"/>
    </row>
    <row r="239" spans="1:24" ht="15">
      <c r="A239" s="46"/>
      <c r="B239" s="46"/>
      <c r="C239" s="46"/>
      <c r="D239" s="29" t="e">
        <f t="shared" si="147"/>
        <v>#VALUE!</v>
      </c>
      <c r="E239" s="29">
        <f t="shared" si="135"/>
      </c>
      <c r="F239" s="31" t="e">
        <f t="shared" si="136"/>
        <v>#VALUE!</v>
      </c>
      <c r="G239" s="31" t="e">
        <f t="shared" si="137"/>
        <v>#VALUE!</v>
      </c>
      <c r="H239" s="31">
        <f t="shared" si="151"/>
      </c>
      <c r="I239" s="29">
        <f t="shared" si="138"/>
      </c>
      <c r="J239" s="29">
        <f t="shared" si="139"/>
      </c>
      <c r="K239" s="29">
        <f t="shared" si="140"/>
      </c>
      <c r="L239" s="29">
        <f t="shared" si="141"/>
      </c>
      <c r="M239" s="29">
        <f t="shared" si="142"/>
      </c>
      <c r="N239" s="29">
        <f t="shared" si="143"/>
      </c>
      <c r="O239" s="32" t="e">
        <f t="shared" si="152"/>
        <v>#VALUE!</v>
      </c>
      <c r="P239" s="29">
        <f t="shared" si="144"/>
      </c>
      <c r="Q239" s="29" t="e">
        <f t="shared" si="145"/>
        <v>#VALUE!</v>
      </c>
      <c r="R239" s="29">
        <f t="shared" si="146"/>
      </c>
      <c r="S239" s="29">
        <f t="shared" si="148"/>
      </c>
      <c r="T239" s="16" t="e">
        <f t="shared" si="149"/>
        <v>#VALUE!</v>
      </c>
      <c r="U239" s="16" t="e">
        <f t="shared" si="150"/>
        <v>#VALUE!</v>
      </c>
      <c r="X239" s="11"/>
    </row>
    <row r="240" spans="1:24" ht="15">
      <c r="A240" s="46"/>
      <c r="B240" s="46"/>
      <c r="C240" s="46"/>
      <c r="D240" s="29" t="e">
        <f t="shared" si="147"/>
        <v>#VALUE!</v>
      </c>
      <c r="E240" s="29">
        <f t="shared" si="135"/>
      </c>
      <c r="F240" s="31" t="e">
        <f t="shared" si="136"/>
        <v>#VALUE!</v>
      </c>
      <c r="G240" s="31" t="e">
        <f t="shared" si="137"/>
        <v>#VALUE!</v>
      </c>
      <c r="H240" s="31">
        <f t="shared" si="151"/>
      </c>
      <c r="I240" s="29">
        <f t="shared" si="138"/>
      </c>
      <c r="J240" s="29">
        <f t="shared" si="139"/>
      </c>
      <c r="K240" s="29">
        <f t="shared" si="140"/>
      </c>
      <c r="L240" s="29">
        <f t="shared" si="141"/>
      </c>
      <c r="M240" s="29">
        <f t="shared" si="142"/>
      </c>
      <c r="N240" s="29">
        <f t="shared" si="143"/>
      </c>
      <c r="O240" s="32" t="e">
        <f t="shared" si="152"/>
        <v>#VALUE!</v>
      </c>
      <c r="P240" s="29">
        <f t="shared" si="144"/>
      </c>
      <c r="Q240" s="29" t="e">
        <f t="shared" si="145"/>
        <v>#VALUE!</v>
      </c>
      <c r="R240" s="29">
        <f t="shared" si="146"/>
      </c>
      <c r="S240" s="29">
        <f t="shared" si="148"/>
      </c>
      <c r="T240" s="16" t="e">
        <f t="shared" si="149"/>
        <v>#VALUE!</v>
      </c>
      <c r="U240" s="16" t="e">
        <f t="shared" si="150"/>
        <v>#VALUE!</v>
      </c>
      <c r="X240" s="11"/>
    </row>
    <row r="241" spans="1:24" ht="15">
      <c r="A241" s="46"/>
      <c r="B241" s="46"/>
      <c r="C241" s="46"/>
      <c r="D241" s="29" t="e">
        <f t="shared" si="147"/>
        <v>#VALUE!</v>
      </c>
      <c r="E241" s="29">
        <f t="shared" si="135"/>
      </c>
      <c r="F241" s="31" t="e">
        <f t="shared" si="136"/>
        <v>#VALUE!</v>
      </c>
      <c r="G241" s="31" t="e">
        <f t="shared" si="137"/>
        <v>#VALUE!</v>
      </c>
      <c r="H241" s="31">
        <f t="shared" si="151"/>
      </c>
      <c r="I241" s="29">
        <f t="shared" si="138"/>
      </c>
      <c r="J241" s="29">
        <f t="shared" si="139"/>
      </c>
      <c r="K241" s="29">
        <f t="shared" si="140"/>
      </c>
      <c r="L241" s="29">
        <f t="shared" si="141"/>
      </c>
      <c r="M241" s="29">
        <f t="shared" si="142"/>
      </c>
      <c r="N241" s="29">
        <f t="shared" si="143"/>
      </c>
      <c r="O241" s="32" t="e">
        <f t="shared" si="152"/>
        <v>#VALUE!</v>
      </c>
      <c r="P241" s="29">
        <f t="shared" si="144"/>
      </c>
      <c r="Q241" s="29" t="e">
        <f t="shared" si="145"/>
        <v>#VALUE!</v>
      </c>
      <c r="R241" s="29">
        <f t="shared" si="146"/>
      </c>
      <c r="S241" s="29">
        <f t="shared" si="148"/>
      </c>
      <c r="T241" s="16" t="e">
        <f t="shared" si="149"/>
        <v>#VALUE!</v>
      </c>
      <c r="U241" s="16" t="e">
        <f t="shared" si="150"/>
        <v>#VALUE!</v>
      </c>
      <c r="X241" s="11"/>
    </row>
    <row r="242" spans="1:24" ht="15">
      <c r="A242" s="20"/>
      <c r="B242" s="20"/>
      <c r="C242" s="20"/>
      <c r="D242" s="29" t="e">
        <f t="shared" si="147"/>
        <v>#VALUE!</v>
      </c>
      <c r="E242" s="29">
        <f t="shared" si="135"/>
      </c>
      <c r="F242" s="31" t="e">
        <f t="shared" si="136"/>
        <v>#VALUE!</v>
      </c>
      <c r="G242" s="31" t="e">
        <f aca="true" t="shared" si="153" ref="G242:G256">IF(A242&gt;0,G241+K242,G241)</f>
        <v>#VALUE!</v>
      </c>
      <c r="H242" s="31">
        <f t="shared" si="151"/>
      </c>
      <c r="I242" s="29">
        <f aca="true" t="shared" si="154" ref="I242:I256">IF(A242&gt;0,M242*L242/2*(COS(B241*PI()/180)+COS(B242*PI()/180)),"")</f>
      </c>
      <c r="J242" s="29">
        <f aca="true" t="shared" si="155" ref="J242:J256">IF(A242&gt;0,M242*L242/2*(SIN(B241*PI()/180)*COS(C241*PI()/180)+SIN(B242*PI()/180)*COS(C242*PI()/180)),"")</f>
      </c>
      <c r="K242" s="29">
        <f aca="true" t="shared" si="156" ref="K242:K256">IF(A242&gt;0,M242*L242/2*(SIN(B241*PI()/180)*SIN(C241*PI()/180)+SIN(B242*PI()/180)*SIN(C242*PI()/180)),"")</f>
      </c>
      <c r="L242" s="29">
        <f aca="true" t="shared" si="157" ref="L242:L256">IF(A242&gt;0,A242-A241,"")</f>
      </c>
      <c r="M242" s="29">
        <f aca="true" t="shared" si="158" ref="M242:M256">IF(A242&gt;0,(2/N242)*TAN(N242/2),"")</f>
      </c>
      <c r="N242" s="29">
        <f aca="true" t="shared" si="159" ref="N242:N256">IF(A242&gt;0,ACOS(COS(B241*PI()/180)*COS((B242-0.001)*PI()/180)+SIN(B241*PI()/180)*SIN((B242-0.001)*PI()/180)*COS((RADIANS(C242)-RADIANS(C241)))),"")</f>
      </c>
      <c r="O242" s="32" t="e">
        <f t="shared" si="152"/>
        <v>#VALUE!</v>
      </c>
      <c r="P242" s="29">
        <f aca="true" t="shared" si="160" ref="P242:P254">IF(A242&gt;0,IF(C242&lt;259,O242*-1,O242*1),"")</f>
      </c>
      <c r="Q242" s="29" t="e">
        <f t="shared" si="145"/>
        <v>#VALUE!</v>
      </c>
      <c r="R242" s="29">
        <f t="shared" si="146"/>
      </c>
      <c r="S242" s="29">
        <f t="shared" si="148"/>
      </c>
      <c r="T242" s="16" t="e">
        <f t="shared" si="149"/>
        <v>#VALUE!</v>
      </c>
      <c r="U242" s="16" t="e">
        <f t="shared" si="150"/>
        <v>#VALUE!</v>
      </c>
      <c r="X242" s="11"/>
    </row>
    <row r="243" spans="1:24" ht="15">
      <c r="A243" s="20"/>
      <c r="B243" s="20"/>
      <c r="C243" s="20"/>
      <c r="D243" s="29" t="e">
        <f t="shared" si="147"/>
        <v>#VALUE!</v>
      </c>
      <c r="E243" s="29">
        <f t="shared" si="135"/>
      </c>
      <c r="F243" s="31" t="e">
        <f t="shared" si="136"/>
        <v>#VALUE!</v>
      </c>
      <c r="G243" s="31" t="e">
        <f t="shared" si="153"/>
        <v>#VALUE!</v>
      </c>
      <c r="H243" s="31">
        <f t="shared" si="151"/>
      </c>
      <c r="I243" s="29">
        <f t="shared" si="154"/>
      </c>
      <c r="J243" s="29">
        <f t="shared" si="155"/>
      </c>
      <c r="K243" s="29">
        <f t="shared" si="156"/>
      </c>
      <c r="L243" s="29">
        <f t="shared" si="157"/>
      </c>
      <c r="M243" s="29">
        <f t="shared" si="158"/>
      </c>
      <c r="N243" s="29">
        <f t="shared" si="159"/>
      </c>
      <c r="O243" s="32" t="e">
        <f t="shared" si="152"/>
        <v>#VALUE!</v>
      </c>
      <c r="P243" s="29">
        <f t="shared" si="160"/>
      </c>
      <c r="Q243" s="29" t="e">
        <f t="shared" si="145"/>
        <v>#VALUE!</v>
      </c>
      <c r="R243" s="29">
        <f t="shared" si="146"/>
      </c>
      <c r="S243" s="29">
        <f t="shared" si="148"/>
      </c>
      <c r="T243" s="16" t="e">
        <f t="shared" si="149"/>
        <v>#VALUE!</v>
      </c>
      <c r="U243" s="16" t="e">
        <f t="shared" si="150"/>
        <v>#VALUE!</v>
      </c>
      <c r="X243" s="11"/>
    </row>
    <row r="244" spans="1:24" ht="15">
      <c r="A244" s="20"/>
      <c r="B244" s="20"/>
      <c r="C244" s="20"/>
      <c r="D244" s="29" t="e">
        <f t="shared" si="147"/>
        <v>#VALUE!</v>
      </c>
      <c r="E244" s="29">
        <f t="shared" si="135"/>
      </c>
      <c r="F244" s="31" t="e">
        <f t="shared" si="136"/>
        <v>#VALUE!</v>
      </c>
      <c r="G244" s="31" t="e">
        <f t="shared" si="153"/>
        <v>#VALUE!</v>
      </c>
      <c r="H244" s="31">
        <f t="shared" si="151"/>
      </c>
      <c r="I244" s="29">
        <f t="shared" si="154"/>
      </c>
      <c r="J244" s="29">
        <f t="shared" si="155"/>
      </c>
      <c r="K244" s="29">
        <f t="shared" si="156"/>
      </c>
      <c r="L244" s="29">
        <f t="shared" si="157"/>
      </c>
      <c r="M244" s="29">
        <f t="shared" si="158"/>
      </c>
      <c r="N244" s="29">
        <f t="shared" si="159"/>
      </c>
      <c r="O244" s="32" t="e">
        <f t="shared" si="152"/>
        <v>#VALUE!</v>
      </c>
      <c r="P244" s="29">
        <f t="shared" si="160"/>
      </c>
      <c r="Q244" s="29" t="e">
        <f t="shared" si="145"/>
        <v>#VALUE!</v>
      </c>
      <c r="R244" s="29">
        <f t="shared" si="146"/>
      </c>
      <c r="S244" s="29">
        <f t="shared" si="148"/>
      </c>
      <c r="T244" s="16" t="e">
        <f t="shared" si="149"/>
        <v>#VALUE!</v>
      </c>
      <c r="U244" s="16" t="e">
        <f t="shared" si="150"/>
        <v>#VALUE!</v>
      </c>
      <c r="X244" s="11"/>
    </row>
    <row r="245" spans="1:24" ht="15">
      <c r="A245" s="20"/>
      <c r="B245" s="20"/>
      <c r="C245" s="20"/>
      <c r="D245" s="29" t="e">
        <f t="shared" si="147"/>
        <v>#VALUE!</v>
      </c>
      <c r="E245" s="29">
        <f t="shared" si="135"/>
      </c>
      <c r="F245" s="31" t="e">
        <f t="shared" si="136"/>
        <v>#VALUE!</v>
      </c>
      <c r="G245" s="31" t="e">
        <f t="shared" si="153"/>
        <v>#VALUE!</v>
      </c>
      <c r="H245" s="31">
        <f t="shared" si="151"/>
      </c>
      <c r="I245" s="29">
        <f t="shared" si="154"/>
      </c>
      <c r="J245" s="29">
        <f t="shared" si="155"/>
      </c>
      <c r="K245" s="29">
        <f t="shared" si="156"/>
      </c>
      <c r="L245" s="29">
        <f t="shared" si="157"/>
      </c>
      <c r="M245" s="29">
        <f t="shared" si="158"/>
      </c>
      <c r="N245" s="29">
        <f t="shared" si="159"/>
      </c>
      <c r="O245" s="32" t="e">
        <f t="shared" si="152"/>
        <v>#VALUE!</v>
      </c>
      <c r="P245" s="29">
        <f t="shared" si="160"/>
      </c>
      <c r="Q245" s="29" t="e">
        <f t="shared" si="145"/>
        <v>#VALUE!</v>
      </c>
      <c r="R245" s="29">
        <f t="shared" si="146"/>
      </c>
      <c r="S245" s="29">
        <f t="shared" si="148"/>
      </c>
      <c r="T245" s="16" t="e">
        <f t="shared" si="149"/>
        <v>#VALUE!</v>
      </c>
      <c r="U245" s="16" t="e">
        <f t="shared" si="150"/>
        <v>#VALUE!</v>
      </c>
      <c r="X245" s="11"/>
    </row>
    <row r="246" spans="1:24" ht="15">
      <c r="A246" s="28"/>
      <c r="B246" s="28"/>
      <c r="C246" s="28"/>
      <c r="D246" s="29" t="e">
        <f t="shared" si="147"/>
        <v>#VALUE!</v>
      </c>
      <c r="E246" s="29">
        <f t="shared" si="135"/>
      </c>
      <c r="F246" s="31" t="e">
        <f t="shared" si="136"/>
        <v>#VALUE!</v>
      </c>
      <c r="G246" s="31" t="e">
        <f t="shared" si="153"/>
        <v>#VALUE!</v>
      </c>
      <c r="H246" s="31">
        <f t="shared" si="151"/>
      </c>
      <c r="I246" s="29">
        <f t="shared" si="154"/>
      </c>
      <c r="J246" s="29">
        <f t="shared" si="155"/>
      </c>
      <c r="K246" s="29">
        <f t="shared" si="156"/>
      </c>
      <c r="L246" s="29">
        <f t="shared" si="157"/>
      </c>
      <c r="M246" s="29">
        <f t="shared" si="158"/>
      </c>
      <c r="N246" s="29">
        <f t="shared" si="159"/>
      </c>
      <c r="O246" s="32" t="e">
        <f t="shared" si="152"/>
        <v>#VALUE!</v>
      </c>
      <c r="P246" s="29">
        <f t="shared" si="160"/>
      </c>
      <c r="Q246" s="29" t="e">
        <f t="shared" si="145"/>
        <v>#VALUE!</v>
      </c>
      <c r="R246" s="29">
        <f t="shared" si="146"/>
      </c>
      <c r="S246" s="29">
        <f t="shared" si="148"/>
      </c>
      <c r="T246" s="16" t="e">
        <f t="shared" si="149"/>
        <v>#VALUE!</v>
      </c>
      <c r="U246" s="16" t="e">
        <f t="shared" si="150"/>
        <v>#VALUE!</v>
      </c>
      <c r="X246" s="11"/>
    </row>
    <row r="247" spans="1:24" ht="15">
      <c r="A247" s="28"/>
      <c r="B247" s="28"/>
      <c r="C247" s="28"/>
      <c r="D247" s="29" t="e">
        <f t="shared" si="147"/>
        <v>#VALUE!</v>
      </c>
      <c r="E247" s="29">
        <f t="shared" si="135"/>
      </c>
      <c r="F247" s="31" t="e">
        <f t="shared" si="136"/>
        <v>#VALUE!</v>
      </c>
      <c r="G247" s="31" t="e">
        <f t="shared" si="153"/>
        <v>#VALUE!</v>
      </c>
      <c r="H247" s="31">
        <f t="shared" si="151"/>
      </c>
      <c r="I247" s="29">
        <f t="shared" si="154"/>
      </c>
      <c r="J247" s="29">
        <f t="shared" si="155"/>
      </c>
      <c r="K247" s="29">
        <f t="shared" si="156"/>
      </c>
      <c r="L247" s="29">
        <f t="shared" si="157"/>
      </c>
      <c r="M247" s="29">
        <f t="shared" si="158"/>
      </c>
      <c r="N247" s="29">
        <f t="shared" si="159"/>
      </c>
      <c r="O247" s="32" t="e">
        <f t="shared" si="152"/>
        <v>#VALUE!</v>
      </c>
      <c r="P247" s="29">
        <f t="shared" si="160"/>
      </c>
      <c r="Q247" s="29" t="e">
        <f t="shared" si="145"/>
        <v>#VALUE!</v>
      </c>
      <c r="R247" s="29">
        <f t="shared" si="146"/>
      </c>
      <c r="S247" s="29">
        <f t="shared" si="148"/>
      </c>
      <c r="T247" s="16" t="e">
        <f t="shared" si="149"/>
        <v>#VALUE!</v>
      </c>
      <c r="U247" s="16" t="e">
        <f t="shared" si="150"/>
        <v>#VALUE!</v>
      </c>
      <c r="X247" s="11"/>
    </row>
    <row r="248" spans="1:24" ht="15">
      <c r="A248" s="28"/>
      <c r="B248" s="28"/>
      <c r="C248" s="28"/>
      <c r="D248" s="29" t="e">
        <f t="shared" si="147"/>
        <v>#VALUE!</v>
      </c>
      <c r="E248" s="29">
        <f t="shared" si="135"/>
      </c>
      <c r="F248" s="31" t="e">
        <f t="shared" si="136"/>
        <v>#VALUE!</v>
      </c>
      <c r="G248" s="31" t="e">
        <f t="shared" si="153"/>
        <v>#VALUE!</v>
      </c>
      <c r="H248" s="31">
        <f t="shared" si="151"/>
      </c>
      <c r="I248" s="29">
        <f t="shared" si="154"/>
      </c>
      <c r="J248" s="29">
        <f t="shared" si="155"/>
      </c>
      <c r="K248" s="29">
        <f t="shared" si="156"/>
      </c>
      <c r="L248" s="29">
        <f t="shared" si="157"/>
      </c>
      <c r="M248" s="29">
        <f t="shared" si="158"/>
      </c>
      <c r="N248" s="29">
        <f t="shared" si="159"/>
      </c>
      <c r="O248" s="32" t="e">
        <f t="shared" si="152"/>
        <v>#VALUE!</v>
      </c>
      <c r="P248" s="29">
        <f t="shared" si="160"/>
      </c>
      <c r="Q248" s="29" t="e">
        <f t="shared" si="145"/>
        <v>#VALUE!</v>
      </c>
      <c r="R248" s="29">
        <f t="shared" si="146"/>
      </c>
      <c r="S248" s="29">
        <f t="shared" si="148"/>
      </c>
      <c r="T248" s="16" t="e">
        <f t="shared" si="149"/>
        <v>#VALUE!</v>
      </c>
      <c r="U248" s="16" t="e">
        <f t="shared" si="150"/>
        <v>#VALUE!</v>
      </c>
      <c r="X248" s="11"/>
    </row>
    <row r="249" spans="1:24" ht="15">
      <c r="A249" s="28"/>
      <c r="B249" s="28"/>
      <c r="C249" s="28"/>
      <c r="D249" s="29" t="e">
        <f t="shared" si="147"/>
        <v>#VALUE!</v>
      </c>
      <c r="E249" s="29">
        <f t="shared" si="135"/>
      </c>
      <c r="F249" s="31" t="e">
        <f t="shared" si="136"/>
        <v>#VALUE!</v>
      </c>
      <c r="G249" s="31" t="e">
        <f t="shared" si="153"/>
        <v>#VALUE!</v>
      </c>
      <c r="H249" s="31">
        <f t="shared" si="151"/>
      </c>
      <c r="I249" s="29">
        <f t="shared" si="154"/>
      </c>
      <c r="J249" s="29">
        <f t="shared" si="155"/>
      </c>
      <c r="K249" s="29">
        <f t="shared" si="156"/>
      </c>
      <c r="L249" s="29">
        <f t="shared" si="157"/>
      </c>
      <c r="M249" s="29">
        <f t="shared" si="158"/>
      </c>
      <c r="N249" s="29">
        <f t="shared" si="159"/>
      </c>
      <c r="O249" s="32" t="e">
        <f t="shared" si="152"/>
        <v>#VALUE!</v>
      </c>
      <c r="P249" s="29">
        <f t="shared" si="160"/>
      </c>
      <c r="Q249" s="29" t="e">
        <f t="shared" si="145"/>
        <v>#VALUE!</v>
      </c>
      <c r="R249" s="29">
        <f t="shared" si="146"/>
      </c>
      <c r="S249" s="29">
        <f t="shared" si="148"/>
      </c>
      <c r="T249" s="16" t="e">
        <f t="shared" si="149"/>
        <v>#VALUE!</v>
      </c>
      <c r="U249" s="16" t="e">
        <f t="shared" si="150"/>
        <v>#VALUE!</v>
      </c>
      <c r="X249" s="11"/>
    </row>
    <row r="250" spans="1:24" ht="15">
      <c r="A250" s="28"/>
      <c r="B250" s="28"/>
      <c r="C250" s="28"/>
      <c r="D250" s="29" t="e">
        <f t="shared" si="147"/>
        <v>#VALUE!</v>
      </c>
      <c r="E250" s="29">
        <f t="shared" si="135"/>
      </c>
      <c r="F250" s="31" t="e">
        <f t="shared" si="136"/>
        <v>#VALUE!</v>
      </c>
      <c r="G250" s="31" t="e">
        <f t="shared" si="153"/>
        <v>#VALUE!</v>
      </c>
      <c r="H250" s="31">
        <f t="shared" si="151"/>
      </c>
      <c r="I250" s="29">
        <f t="shared" si="154"/>
      </c>
      <c r="J250" s="29">
        <f t="shared" si="155"/>
      </c>
      <c r="K250" s="29">
        <f t="shared" si="156"/>
      </c>
      <c r="L250" s="29">
        <f t="shared" si="157"/>
      </c>
      <c r="M250" s="29">
        <f t="shared" si="158"/>
      </c>
      <c r="N250" s="29">
        <f t="shared" si="159"/>
      </c>
      <c r="O250" s="32" t="e">
        <f t="shared" si="152"/>
        <v>#VALUE!</v>
      </c>
      <c r="P250" s="29">
        <f t="shared" si="160"/>
      </c>
      <c r="Q250" s="29" t="e">
        <f t="shared" si="145"/>
        <v>#VALUE!</v>
      </c>
      <c r="R250" s="29">
        <f t="shared" si="146"/>
      </c>
      <c r="S250" s="29">
        <f t="shared" si="148"/>
      </c>
      <c r="T250" s="16" t="e">
        <f t="shared" si="149"/>
        <v>#VALUE!</v>
      </c>
      <c r="U250" s="16" t="e">
        <f t="shared" si="150"/>
        <v>#VALUE!</v>
      </c>
      <c r="X250" s="11"/>
    </row>
    <row r="251" spans="1:24" ht="15">
      <c r="A251" s="28"/>
      <c r="B251" s="28"/>
      <c r="C251" s="28"/>
      <c r="D251" s="29" t="e">
        <f t="shared" si="147"/>
        <v>#VALUE!</v>
      </c>
      <c r="E251" s="29">
        <f t="shared" si="135"/>
      </c>
      <c r="F251" s="31" t="e">
        <f t="shared" si="136"/>
        <v>#VALUE!</v>
      </c>
      <c r="G251" s="31" t="e">
        <f t="shared" si="153"/>
        <v>#VALUE!</v>
      </c>
      <c r="H251" s="31">
        <f t="shared" si="151"/>
      </c>
      <c r="I251" s="29">
        <f t="shared" si="154"/>
      </c>
      <c r="J251" s="29">
        <f t="shared" si="155"/>
      </c>
      <c r="K251" s="29">
        <f t="shared" si="156"/>
      </c>
      <c r="L251" s="29">
        <f t="shared" si="157"/>
      </c>
      <c r="M251" s="29">
        <f t="shared" si="158"/>
      </c>
      <c r="N251" s="29">
        <f t="shared" si="159"/>
      </c>
      <c r="O251" s="32" t="e">
        <f t="shared" si="152"/>
        <v>#VALUE!</v>
      </c>
      <c r="P251" s="29">
        <f t="shared" si="160"/>
      </c>
      <c r="Q251" s="29" t="e">
        <f aca="true" t="shared" si="161" ref="Q251:Q314">D251</f>
        <v>#VALUE!</v>
      </c>
      <c r="R251" s="29">
        <f t="shared" si="146"/>
      </c>
      <c r="S251" s="29">
        <f t="shared" si="148"/>
      </c>
      <c r="T251" s="16" t="e">
        <f t="shared" si="149"/>
        <v>#VALUE!</v>
      </c>
      <c r="U251" s="16" t="e">
        <f t="shared" si="150"/>
        <v>#VALUE!</v>
      </c>
      <c r="X251" s="11"/>
    </row>
    <row r="252" spans="1:24" ht="15">
      <c r="A252" s="28"/>
      <c r="B252" s="28"/>
      <c r="C252" s="28"/>
      <c r="D252" s="29" t="e">
        <f t="shared" si="147"/>
        <v>#VALUE!</v>
      </c>
      <c r="E252" s="29">
        <f t="shared" si="135"/>
      </c>
      <c r="F252" s="31" t="e">
        <f t="shared" si="136"/>
        <v>#VALUE!</v>
      </c>
      <c r="G252" s="31" t="e">
        <f t="shared" si="153"/>
        <v>#VALUE!</v>
      </c>
      <c r="H252" s="31">
        <f t="shared" si="151"/>
      </c>
      <c r="I252" s="29">
        <f t="shared" si="154"/>
      </c>
      <c r="J252" s="29">
        <f t="shared" si="155"/>
      </c>
      <c r="K252" s="29">
        <f t="shared" si="156"/>
      </c>
      <c r="L252" s="29">
        <f t="shared" si="157"/>
      </c>
      <c r="M252" s="29">
        <f t="shared" si="158"/>
      </c>
      <c r="N252" s="29">
        <f t="shared" si="159"/>
      </c>
      <c r="O252" s="32" t="e">
        <f t="shared" si="152"/>
        <v>#VALUE!</v>
      </c>
      <c r="P252" s="29">
        <f t="shared" si="160"/>
      </c>
      <c r="Q252" s="29" t="e">
        <f t="shared" si="161"/>
        <v>#VALUE!</v>
      </c>
      <c r="R252" s="29">
        <f t="shared" si="146"/>
      </c>
      <c r="S252" s="29">
        <f t="shared" si="148"/>
      </c>
      <c r="T252" s="16" t="e">
        <f t="shared" si="149"/>
        <v>#VALUE!</v>
      </c>
      <c r="U252" s="16" t="e">
        <f t="shared" si="150"/>
        <v>#VALUE!</v>
      </c>
      <c r="X252" s="11"/>
    </row>
    <row r="253" spans="1:24" ht="15">
      <c r="A253" s="28"/>
      <c r="B253" s="28"/>
      <c r="C253" s="28"/>
      <c r="D253" s="29" t="e">
        <f t="shared" si="147"/>
        <v>#VALUE!</v>
      </c>
      <c r="E253" s="29">
        <f t="shared" si="135"/>
      </c>
      <c r="F253" s="31" t="e">
        <f t="shared" si="136"/>
        <v>#VALUE!</v>
      </c>
      <c r="G253" s="31" t="e">
        <f t="shared" si="153"/>
        <v>#VALUE!</v>
      </c>
      <c r="H253" s="31">
        <f t="shared" si="151"/>
      </c>
      <c r="I253" s="29">
        <f t="shared" si="154"/>
      </c>
      <c r="J253" s="29">
        <f t="shared" si="155"/>
      </c>
      <c r="K253" s="29">
        <f t="shared" si="156"/>
      </c>
      <c r="L253" s="29">
        <f t="shared" si="157"/>
      </c>
      <c r="M253" s="29">
        <f t="shared" si="158"/>
      </c>
      <c r="N253" s="29">
        <f t="shared" si="159"/>
      </c>
      <c r="O253" s="32" t="e">
        <f t="shared" si="152"/>
        <v>#VALUE!</v>
      </c>
      <c r="P253" s="29">
        <f t="shared" si="160"/>
      </c>
      <c r="Q253" s="29" t="e">
        <f t="shared" si="161"/>
        <v>#VALUE!</v>
      </c>
      <c r="R253" s="29">
        <f t="shared" si="146"/>
      </c>
      <c r="S253" s="29">
        <f t="shared" si="148"/>
      </c>
      <c r="T253" s="16" t="e">
        <f t="shared" si="149"/>
        <v>#VALUE!</v>
      </c>
      <c r="U253" s="16" t="e">
        <f t="shared" si="150"/>
        <v>#VALUE!</v>
      </c>
      <c r="X253" s="11"/>
    </row>
    <row r="254" spans="1:24" ht="15">
      <c r="A254" s="28"/>
      <c r="B254" s="28"/>
      <c r="C254" s="28"/>
      <c r="D254" s="29" t="e">
        <f t="shared" si="147"/>
        <v>#VALUE!</v>
      </c>
      <c r="E254" s="29">
        <f t="shared" si="135"/>
      </c>
      <c r="F254" s="31" t="e">
        <f t="shared" si="136"/>
        <v>#VALUE!</v>
      </c>
      <c r="G254" s="31" t="e">
        <f t="shared" si="153"/>
        <v>#VALUE!</v>
      </c>
      <c r="H254" s="31">
        <f t="shared" si="151"/>
      </c>
      <c r="I254" s="29">
        <f t="shared" si="154"/>
      </c>
      <c r="J254" s="29">
        <f t="shared" si="155"/>
      </c>
      <c r="K254" s="29">
        <f t="shared" si="156"/>
      </c>
      <c r="L254" s="29">
        <f t="shared" si="157"/>
      </c>
      <c r="M254" s="29">
        <f t="shared" si="158"/>
      </c>
      <c r="N254" s="29">
        <f t="shared" si="159"/>
      </c>
      <c r="O254" s="32" t="e">
        <f t="shared" si="152"/>
        <v>#VALUE!</v>
      </c>
      <c r="P254" s="29">
        <f t="shared" si="160"/>
      </c>
      <c r="Q254" s="29" t="e">
        <f t="shared" si="161"/>
        <v>#VALUE!</v>
      </c>
      <c r="R254" s="29">
        <f t="shared" si="146"/>
      </c>
      <c r="S254" s="29">
        <f t="shared" si="148"/>
      </c>
      <c r="T254" s="16" t="e">
        <f t="shared" si="149"/>
        <v>#VALUE!</v>
      </c>
      <c r="U254" s="16" t="e">
        <f t="shared" si="150"/>
        <v>#VALUE!</v>
      </c>
      <c r="X254" s="11"/>
    </row>
    <row r="255" spans="1:24" ht="15">
      <c r="A255" s="28"/>
      <c r="B255" s="28"/>
      <c r="C255" s="28"/>
      <c r="D255" s="29" t="e">
        <f t="shared" si="147"/>
        <v>#VALUE!</v>
      </c>
      <c r="E255" s="29">
        <f t="shared" si="135"/>
      </c>
      <c r="F255" s="31" t="e">
        <f t="shared" si="136"/>
        <v>#VALUE!</v>
      </c>
      <c r="G255" s="31" t="e">
        <f t="shared" si="153"/>
        <v>#VALUE!</v>
      </c>
      <c r="H255" s="31">
        <f t="shared" si="151"/>
      </c>
      <c r="I255" s="29">
        <f t="shared" si="154"/>
      </c>
      <c r="J255" s="29">
        <f t="shared" si="155"/>
      </c>
      <c r="K255" s="29">
        <f t="shared" si="156"/>
      </c>
      <c r="L255" s="29">
        <f t="shared" si="157"/>
      </c>
      <c r="M255" s="29">
        <f t="shared" si="158"/>
      </c>
      <c r="N255" s="29">
        <f t="shared" si="159"/>
      </c>
      <c r="O255" s="32" t="e">
        <f t="shared" si="152"/>
        <v>#VALUE!</v>
      </c>
      <c r="P255" s="29">
        <f>IF(A255&gt;0,IF(C255&lt;259,O255*-1,O255*1),"")</f>
      </c>
      <c r="Q255" s="29" t="e">
        <f t="shared" si="161"/>
        <v>#VALUE!</v>
      </c>
      <c r="R255" s="29">
        <f t="shared" si="146"/>
      </c>
      <c r="S255" s="29">
        <f t="shared" si="148"/>
      </c>
      <c r="T255" s="16" t="e">
        <f t="shared" si="149"/>
        <v>#VALUE!</v>
      </c>
      <c r="U255" s="16" t="e">
        <f t="shared" si="150"/>
        <v>#VALUE!</v>
      </c>
      <c r="X255" s="11"/>
    </row>
    <row r="256" spans="1:24" ht="15">
      <c r="A256" s="28"/>
      <c r="B256" s="28"/>
      <c r="C256" s="28"/>
      <c r="D256" s="29" t="e">
        <f t="shared" si="147"/>
        <v>#VALUE!</v>
      </c>
      <c r="E256" s="29">
        <f t="shared" si="135"/>
      </c>
      <c r="F256" s="31" t="e">
        <f t="shared" si="136"/>
        <v>#VALUE!</v>
      </c>
      <c r="G256" s="31" t="e">
        <f t="shared" si="153"/>
        <v>#VALUE!</v>
      </c>
      <c r="H256" s="31">
        <f t="shared" si="151"/>
      </c>
      <c r="I256" s="29">
        <f t="shared" si="154"/>
      </c>
      <c r="J256" s="29">
        <f t="shared" si="155"/>
      </c>
      <c r="K256" s="29">
        <f t="shared" si="156"/>
      </c>
      <c r="L256" s="29">
        <f t="shared" si="157"/>
      </c>
      <c r="M256" s="29">
        <f t="shared" si="158"/>
      </c>
      <c r="N256" s="29">
        <f t="shared" si="159"/>
      </c>
      <c r="O256" s="32" t="e">
        <f t="shared" si="152"/>
        <v>#VALUE!</v>
      </c>
      <c r="P256" s="29">
        <f>IF(A256&gt;0,IF(C256&lt;259,O256*-1,O256*1),"")</f>
      </c>
      <c r="Q256" s="29" t="e">
        <f t="shared" si="161"/>
        <v>#VALUE!</v>
      </c>
      <c r="R256" s="29">
        <f t="shared" si="146"/>
      </c>
      <c r="S256" s="29">
        <f t="shared" si="148"/>
      </c>
      <c r="T256" s="16" t="e">
        <f t="shared" si="149"/>
        <v>#VALUE!</v>
      </c>
      <c r="U256" s="16" t="e">
        <f t="shared" si="150"/>
        <v>#VALUE!</v>
      </c>
      <c r="X256" s="11"/>
    </row>
    <row r="257" spans="1:24" ht="15">
      <c r="A257" s="28"/>
      <c r="B257" s="28"/>
      <c r="C257" s="28"/>
      <c r="D257" s="29" t="e">
        <f t="shared" si="147"/>
        <v>#VALUE!</v>
      </c>
      <c r="E257" s="29">
        <f t="shared" si="135"/>
      </c>
      <c r="F257" s="31" t="e">
        <f t="shared" si="136"/>
        <v>#VALUE!</v>
      </c>
      <c r="G257" s="31" t="e">
        <f aca="true" t="shared" si="162" ref="G257:G263">IF(A257&gt;0,G256+K257,G256)</f>
        <v>#VALUE!</v>
      </c>
      <c r="H257" s="31">
        <f t="shared" si="151"/>
      </c>
      <c r="I257" s="29">
        <f aca="true" t="shared" si="163" ref="I257:I263">IF(A257&gt;0,M257*L257/2*(COS(B256*PI()/180)+COS(B257*PI()/180)),"")</f>
      </c>
      <c r="J257" s="29">
        <f aca="true" t="shared" si="164" ref="J257:J263">IF(A257&gt;0,M257*L257/2*(SIN(B256*PI()/180)*COS(C256*PI()/180)+SIN(B257*PI()/180)*COS(C257*PI()/180)),"")</f>
      </c>
      <c r="K257" s="29">
        <f aca="true" t="shared" si="165" ref="K257:K263">IF(A257&gt;0,M257*L257/2*(SIN(B256*PI()/180)*SIN(C256*PI()/180)+SIN(B257*PI()/180)*SIN(C257*PI()/180)),"")</f>
      </c>
      <c r="L257" s="29">
        <f aca="true" t="shared" si="166" ref="L257:L263">IF(A257&gt;0,A257-A256,"")</f>
      </c>
      <c r="M257" s="29">
        <f>IF(A257&gt;0,(2/N257)*TAN(N257/2),"")</f>
      </c>
      <c r="N257" s="29">
        <f>IF(A257&gt;0,ACOS(COS(B256*PI()/180)*COS((B257-0.001)*PI()/180)+SIN(B256*PI()/180)*SIN((B257-0.001)*PI()/180)*COS((RADIANS(C257)-RADIANS(C256)))),"")</f>
      </c>
      <c r="O257" s="32" t="e">
        <f t="shared" si="152"/>
        <v>#VALUE!</v>
      </c>
      <c r="P257" s="29">
        <f>IF(A257&gt;0,IF(C257&lt;259,O257*-1,O257*1),"")</f>
      </c>
      <c r="Q257" s="29" t="e">
        <f t="shared" si="161"/>
        <v>#VALUE!</v>
      </c>
      <c r="R257" s="29">
        <f t="shared" si="146"/>
      </c>
      <c r="S257" s="29">
        <f t="shared" si="148"/>
      </c>
      <c r="T257" s="16" t="e">
        <f t="shared" si="149"/>
        <v>#VALUE!</v>
      </c>
      <c r="U257" s="16" t="e">
        <f t="shared" si="150"/>
        <v>#VALUE!</v>
      </c>
      <c r="X257" s="11"/>
    </row>
    <row r="258" spans="1:24" ht="15">
      <c r="A258" s="28"/>
      <c r="B258" s="28"/>
      <c r="C258" s="28"/>
      <c r="D258" s="29" t="e">
        <f t="shared" si="147"/>
        <v>#VALUE!</v>
      </c>
      <c r="E258" s="29">
        <f t="shared" si="135"/>
      </c>
      <c r="F258" s="31" t="e">
        <f t="shared" si="136"/>
        <v>#VALUE!</v>
      </c>
      <c r="G258" s="31" t="e">
        <f t="shared" si="162"/>
        <v>#VALUE!</v>
      </c>
      <c r="H258" s="31">
        <f t="shared" si="151"/>
      </c>
      <c r="I258" s="29">
        <f t="shared" si="163"/>
      </c>
      <c r="J258" s="29">
        <f t="shared" si="164"/>
      </c>
      <c r="K258" s="29">
        <f t="shared" si="165"/>
      </c>
      <c r="L258" s="29">
        <f t="shared" si="166"/>
      </c>
      <c r="M258" s="29">
        <f aca="true" t="shared" si="167" ref="M258:M263">IF(A258&gt;0,(2/N258)*TAN(N258/2),"")</f>
      </c>
      <c r="N258" s="29">
        <f aca="true" t="shared" si="168" ref="N258:N263">IF(A258&gt;0,ACOS(COS(B257*PI()/180)*COS((B258-0.001)*PI()/180)+SIN(B257*PI()/180)*SIN((B258-0.001)*PI()/180)*COS((RADIANS(C258)-RADIANS(C257)))),"")</f>
      </c>
      <c r="O258" s="32" t="e">
        <f t="shared" si="152"/>
        <v>#VALUE!</v>
      </c>
      <c r="P258" s="29">
        <f aca="true" t="shared" si="169" ref="P258:P321">IF(A258&gt;0,IF(C258&lt;259,O258*-1,O258*1),"")</f>
      </c>
      <c r="Q258" s="29" t="e">
        <f t="shared" si="161"/>
        <v>#VALUE!</v>
      </c>
      <c r="R258" s="29">
        <f t="shared" si="146"/>
      </c>
      <c r="S258" s="29">
        <f t="shared" si="148"/>
      </c>
      <c r="T258" s="16" t="e">
        <f t="shared" si="149"/>
        <v>#VALUE!</v>
      </c>
      <c r="U258" s="16" t="e">
        <f t="shared" si="150"/>
        <v>#VALUE!</v>
      </c>
      <c r="X258" s="11"/>
    </row>
    <row r="259" spans="1:24" ht="15">
      <c r="A259" s="28"/>
      <c r="B259" s="28"/>
      <c r="C259" s="28"/>
      <c r="D259" s="29" t="e">
        <f t="shared" si="147"/>
        <v>#VALUE!</v>
      </c>
      <c r="E259" s="29">
        <f t="shared" si="135"/>
      </c>
      <c r="F259" s="31" t="e">
        <f t="shared" si="136"/>
        <v>#VALUE!</v>
      </c>
      <c r="G259" s="31" t="e">
        <f t="shared" si="162"/>
        <v>#VALUE!</v>
      </c>
      <c r="H259" s="31">
        <f t="shared" si="151"/>
      </c>
      <c r="I259" s="29">
        <f t="shared" si="163"/>
      </c>
      <c r="J259" s="29">
        <f t="shared" si="164"/>
      </c>
      <c r="K259" s="29">
        <f t="shared" si="165"/>
      </c>
      <c r="L259" s="29">
        <f t="shared" si="166"/>
      </c>
      <c r="M259" s="29">
        <f t="shared" si="167"/>
      </c>
      <c r="N259" s="29">
        <f t="shared" si="168"/>
      </c>
      <c r="O259" s="32" t="e">
        <f t="shared" si="152"/>
        <v>#VALUE!</v>
      </c>
      <c r="P259" s="29">
        <f t="shared" si="169"/>
      </c>
      <c r="Q259" s="29" t="e">
        <f t="shared" si="161"/>
        <v>#VALUE!</v>
      </c>
      <c r="R259" s="29">
        <f t="shared" si="146"/>
      </c>
      <c r="S259" s="29">
        <f t="shared" si="148"/>
      </c>
      <c r="T259" s="16" t="e">
        <f t="shared" si="149"/>
        <v>#VALUE!</v>
      </c>
      <c r="U259" s="16" t="e">
        <f t="shared" si="150"/>
        <v>#VALUE!</v>
      </c>
      <c r="X259" s="11"/>
    </row>
    <row r="260" spans="1:21" ht="15">
      <c r="A260" s="28"/>
      <c r="B260" s="28"/>
      <c r="C260" s="28"/>
      <c r="D260" s="29" t="e">
        <f t="shared" si="147"/>
        <v>#VALUE!</v>
      </c>
      <c r="E260" s="29">
        <f t="shared" si="135"/>
      </c>
      <c r="F260" s="31" t="e">
        <f t="shared" si="136"/>
        <v>#VALUE!</v>
      </c>
      <c r="G260" s="31" t="e">
        <f t="shared" si="162"/>
        <v>#VALUE!</v>
      </c>
      <c r="H260" s="31">
        <f t="shared" si="151"/>
      </c>
      <c r="I260" s="29">
        <f t="shared" si="163"/>
      </c>
      <c r="J260" s="29">
        <f t="shared" si="164"/>
      </c>
      <c r="K260" s="29">
        <f t="shared" si="165"/>
      </c>
      <c r="L260" s="29">
        <f t="shared" si="166"/>
      </c>
      <c r="M260" s="29">
        <f t="shared" si="167"/>
      </c>
      <c r="N260" s="29">
        <f t="shared" si="168"/>
      </c>
      <c r="O260" s="32" t="e">
        <f t="shared" si="152"/>
        <v>#VALUE!</v>
      </c>
      <c r="P260" s="29">
        <f t="shared" si="169"/>
      </c>
      <c r="Q260" s="29" t="e">
        <f t="shared" si="161"/>
        <v>#VALUE!</v>
      </c>
      <c r="R260" s="29">
        <f t="shared" si="146"/>
      </c>
      <c r="S260" s="29">
        <f t="shared" si="148"/>
      </c>
      <c r="T260" s="16" t="e">
        <f t="shared" si="149"/>
        <v>#VALUE!</v>
      </c>
      <c r="U260" s="16" t="e">
        <f t="shared" si="150"/>
        <v>#VALUE!</v>
      </c>
    </row>
    <row r="261" spans="1:21" ht="15">
      <c r="A261" s="28"/>
      <c r="B261" s="28"/>
      <c r="C261" s="28"/>
      <c r="D261" s="29" t="e">
        <f t="shared" si="147"/>
        <v>#VALUE!</v>
      </c>
      <c r="E261" s="29">
        <f t="shared" si="135"/>
      </c>
      <c r="F261" s="31" t="e">
        <f t="shared" si="136"/>
        <v>#VALUE!</v>
      </c>
      <c r="G261" s="31" t="e">
        <f t="shared" si="162"/>
        <v>#VALUE!</v>
      </c>
      <c r="H261" s="31">
        <f t="shared" si="151"/>
      </c>
      <c r="I261" s="29">
        <f t="shared" si="163"/>
      </c>
      <c r="J261" s="29">
        <f t="shared" si="164"/>
      </c>
      <c r="K261" s="29">
        <f t="shared" si="165"/>
      </c>
      <c r="L261" s="29">
        <f t="shared" si="166"/>
      </c>
      <c r="M261" s="29">
        <f t="shared" si="167"/>
      </c>
      <c r="N261" s="29">
        <f t="shared" si="168"/>
      </c>
      <c r="O261" s="32" t="e">
        <f t="shared" si="152"/>
        <v>#VALUE!</v>
      </c>
      <c r="P261" s="29">
        <f t="shared" si="169"/>
      </c>
      <c r="Q261" s="29" t="e">
        <f t="shared" si="161"/>
        <v>#VALUE!</v>
      </c>
      <c r="R261" s="29">
        <f t="shared" si="146"/>
      </c>
      <c r="S261" s="29">
        <f t="shared" si="148"/>
      </c>
      <c r="T261" s="16" t="e">
        <f t="shared" si="149"/>
        <v>#VALUE!</v>
      </c>
      <c r="U261" s="16" t="e">
        <f t="shared" si="150"/>
        <v>#VALUE!</v>
      </c>
    </row>
    <row r="262" spans="1:21" ht="15">
      <c r="A262" s="28"/>
      <c r="B262" s="28"/>
      <c r="C262" s="28"/>
      <c r="D262" s="29" t="e">
        <f t="shared" si="147"/>
        <v>#VALUE!</v>
      </c>
      <c r="E262" s="29">
        <f t="shared" si="135"/>
      </c>
      <c r="F262" s="31" t="e">
        <f t="shared" si="136"/>
        <v>#VALUE!</v>
      </c>
      <c r="G262" s="31" t="e">
        <f t="shared" si="162"/>
        <v>#VALUE!</v>
      </c>
      <c r="H262" s="31">
        <f t="shared" si="151"/>
      </c>
      <c r="I262" s="29">
        <f t="shared" si="163"/>
      </c>
      <c r="J262" s="29">
        <f t="shared" si="164"/>
      </c>
      <c r="K262" s="29">
        <f t="shared" si="165"/>
      </c>
      <c r="L262" s="29">
        <f t="shared" si="166"/>
      </c>
      <c r="M262" s="29">
        <f t="shared" si="167"/>
      </c>
      <c r="N262" s="29">
        <f t="shared" si="168"/>
      </c>
      <c r="O262" s="32" t="e">
        <f t="shared" si="152"/>
        <v>#VALUE!</v>
      </c>
      <c r="P262" s="29">
        <f t="shared" si="169"/>
      </c>
      <c r="Q262" s="29" t="e">
        <f t="shared" si="161"/>
        <v>#VALUE!</v>
      </c>
      <c r="R262" s="29">
        <f t="shared" si="146"/>
      </c>
      <c r="S262" s="29">
        <f t="shared" si="148"/>
      </c>
      <c r="T262" s="16" t="e">
        <f t="shared" si="149"/>
        <v>#VALUE!</v>
      </c>
      <c r="U262" s="16" t="e">
        <f t="shared" si="150"/>
        <v>#VALUE!</v>
      </c>
    </row>
    <row r="263" spans="1:21" ht="15">
      <c r="A263" s="28"/>
      <c r="B263" s="28"/>
      <c r="C263" s="28"/>
      <c r="D263" s="29" t="e">
        <f t="shared" si="147"/>
        <v>#VALUE!</v>
      </c>
      <c r="E263" s="29">
        <f t="shared" si="135"/>
      </c>
      <c r="F263" s="31" t="e">
        <f t="shared" si="136"/>
        <v>#VALUE!</v>
      </c>
      <c r="G263" s="31" t="e">
        <f t="shared" si="162"/>
        <v>#VALUE!</v>
      </c>
      <c r="H263" s="31">
        <f t="shared" si="151"/>
      </c>
      <c r="I263" s="29">
        <f t="shared" si="163"/>
      </c>
      <c r="J263" s="29">
        <f t="shared" si="164"/>
      </c>
      <c r="K263" s="29">
        <f t="shared" si="165"/>
      </c>
      <c r="L263" s="29">
        <f t="shared" si="166"/>
      </c>
      <c r="M263" s="29">
        <f t="shared" si="167"/>
      </c>
      <c r="N263" s="29">
        <f t="shared" si="168"/>
      </c>
      <c r="O263" s="32" t="e">
        <f t="shared" si="152"/>
        <v>#VALUE!</v>
      </c>
      <c r="P263" s="29">
        <f t="shared" si="169"/>
      </c>
      <c r="Q263" s="29" t="e">
        <f t="shared" si="161"/>
        <v>#VALUE!</v>
      </c>
      <c r="R263" s="29">
        <f t="shared" si="146"/>
      </c>
      <c r="S263" s="29">
        <f t="shared" si="148"/>
      </c>
      <c r="T263" s="16" t="e">
        <f t="shared" si="149"/>
        <v>#VALUE!</v>
      </c>
      <c r="U263" s="16" t="e">
        <f t="shared" si="150"/>
        <v>#VALUE!</v>
      </c>
    </row>
    <row r="264" spans="1:21" ht="1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32" t="e">
        <f t="shared" si="152"/>
        <v>#VALUE!</v>
      </c>
      <c r="P264" s="29">
        <f t="shared" si="169"/>
      </c>
      <c r="Q264" s="29">
        <f t="shared" si="161"/>
        <v>0</v>
      </c>
      <c r="R264" s="29">
        <f t="shared" si="146"/>
      </c>
      <c r="S264" s="29">
        <f t="shared" si="148"/>
      </c>
      <c r="T264" s="16">
        <f t="shared" si="149"/>
        <v>5714819.295</v>
      </c>
      <c r="U264" s="16">
        <f t="shared" si="150"/>
        <v>640890.807</v>
      </c>
    </row>
    <row r="265" spans="1:21" ht="15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32" t="e">
        <f t="shared" si="152"/>
        <v>#VALUE!</v>
      </c>
      <c r="P265" s="29">
        <f t="shared" si="169"/>
      </c>
      <c r="Q265" s="29">
        <f t="shared" si="161"/>
        <v>0</v>
      </c>
      <c r="R265" s="29">
        <f t="shared" si="146"/>
      </c>
      <c r="S265" s="29">
        <f t="shared" si="148"/>
      </c>
      <c r="T265" s="16">
        <f t="shared" si="149"/>
        <v>5714819.295</v>
      </c>
      <c r="U265" s="16">
        <f t="shared" si="150"/>
        <v>640890.807</v>
      </c>
    </row>
    <row r="266" spans="1:21" ht="15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32" t="e">
        <f t="shared" si="152"/>
        <v>#VALUE!</v>
      </c>
      <c r="P266" s="29">
        <f t="shared" si="169"/>
      </c>
      <c r="Q266" s="29">
        <f t="shared" si="161"/>
        <v>0</v>
      </c>
      <c r="R266" s="29">
        <f t="shared" si="146"/>
      </c>
      <c r="S266" s="29">
        <f t="shared" si="148"/>
      </c>
      <c r="T266" s="16">
        <f t="shared" si="149"/>
        <v>5714819.295</v>
      </c>
      <c r="U266" s="16">
        <f t="shared" si="150"/>
        <v>640890.807</v>
      </c>
    </row>
    <row r="267" spans="1:21" ht="15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32" t="e">
        <f t="shared" si="152"/>
        <v>#VALUE!</v>
      </c>
      <c r="P267" s="29">
        <f t="shared" si="169"/>
      </c>
      <c r="Q267" s="29">
        <f t="shared" si="161"/>
        <v>0</v>
      </c>
      <c r="R267" s="29">
        <f t="shared" si="146"/>
      </c>
      <c r="S267" s="29">
        <f t="shared" si="148"/>
      </c>
      <c r="T267" s="16">
        <f t="shared" si="149"/>
        <v>5714819.295</v>
      </c>
      <c r="U267" s="16">
        <f t="shared" si="150"/>
        <v>640890.807</v>
      </c>
    </row>
    <row r="268" spans="1:21" ht="15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32" t="e">
        <f t="shared" si="152"/>
        <v>#VALUE!</v>
      </c>
      <c r="P268" s="29">
        <f t="shared" si="169"/>
      </c>
      <c r="Q268" s="29">
        <f t="shared" si="161"/>
        <v>0</v>
      </c>
      <c r="R268" s="29">
        <f t="shared" si="146"/>
      </c>
      <c r="S268" s="29">
        <f t="shared" si="148"/>
      </c>
      <c r="T268" s="16">
        <f t="shared" si="149"/>
        <v>5714819.295</v>
      </c>
      <c r="U268" s="16">
        <f t="shared" si="150"/>
        <v>640890.807</v>
      </c>
    </row>
    <row r="269" spans="1:21" ht="15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32" t="e">
        <f t="shared" si="152"/>
        <v>#VALUE!</v>
      </c>
      <c r="P269" s="29">
        <f t="shared" si="169"/>
      </c>
      <c r="Q269" s="29">
        <f t="shared" si="161"/>
        <v>0</v>
      </c>
      <c r="R269" s="29">
        <f t="shared" si="146"/>
      </c>
      <c r="S269" s="29">
        <f t="shared" si="148"/>
      </c>
      <c r="T269" s="16">
        <f t="shared" si="149"/>
        <v>5714819.295</v>
      </c>
      <c r="U269" s="16">
        <f t="shared" si="150"/>
        <v>640890.807</v>
      </c>
    </row>
    <row r="270" spans="1:21" ht="15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32" t="e">
        <f t="shared" si="152"/>
        <v>#VALUE!</v>
      </c>
      <c r="P270" s="29">
        <f t="shared" si="169"/>
      </c>
      <c r="Q270" s="29">
        <f t="shared" si="161"/>
        <v>0</v>
      </c>
      <c r="R270" s="29">
        <f t="shared" si="146"/>
      </c>
      <c r="S270" s="29">
        <f t="shared" si="148"/>
      </c>
      <c r="T270" s="16">
        <f t="shared" si="149"/>
        <v>5714819.295</v>
      </c>
      <c r="U270" s="16">
        <f t="shared" si="150"/>
        <v>640890.807</v>
      </c>
    </row>
    <row r="271" spans="1:21" ht="15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32" t="e">
        <f t="shared" si="152"/>
        <v>#VALUE!</v>
      </c>
      <c r="P271" s="29">
        <f t="shared" si="169"/>
      </c>
      <c r="Q271" s="29">
        <f t="shared" si="161"/>
        <v>0</v>
      </c>
      <c r="R271" s="29">
        <f t="shared" si="146"/>
      </c>
      <c r="S271" s="29">
        <f t="shared" si="148"/>
      </c>
      <c r="T271" s="16">
        <f t="shared" si="149"/>
        <v>5714819.295</v>
      </c>
      <c r="U271" s="16">
        <f t="shared" si="150"/>
        <v>640890.807</v>
      </c>
    </row>
    <row r="272" spans="1:21" ht="15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32" t="e">
        <f t="shared" si="152"/>
        <v>#VALUE!</v>
      </c>
      <c r="P272" s="29">
        <f t="shared" si="169"/>
      </c>
      <c r="Q272" s="29">
        <f t="shared" si="161"/>
        <v>0</v>
      </c>
      <c r="R272" s="29">
        <f t="shared" si="146"/>
      </c>
      <c r="S272" s="29">
        <f t="shared" si="148"/>
      </c>
      <c r="T272" s="16">
        <f t="shared" si="149"/>
        <v>5714819.295</v>
      </c>
      <c r="U272" s="16">
        <f t="shared" si="150"/>
        <v>640890.807</v>
      </c>
    </row>
    <row r="273" spans="1:21" ht="15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32" t="e">
        <f t="shared" si="152"/>
        <v>#VALUE!</v>
      </c>
      <c r="P273" s="29">
        <f t="shared" si="169"/>
      </c>
      <c r="Q273" s="29">
        <f t="shared" si="161"/>
        <v>0</v>
      </c>
      <c r="R273" s="29">
        <f t="shared" si="146"/>
      </c>
      <c r="S273" s="29">
        <f t="shared" si="148"/>
      </c>
      <c r="T273" s="16">
        <f t="shared" si="149"/>
        <v>5714819.295</v>
      </c>
      <c r="U273" s="16">
        <f t="shared" si="150"/>
        <v>640890.807</v>
      </c>
    </row>
    <row r="274" spans="7:21" ht="15">
      <c r="O274" s="32" t="e">
        <f t="shared" si="152"/>
        <v>#VALUE!</v>
      </c>
      <c r="P274" s="29">
        <f t="shared" si="169"/>
      </c>
      <c r="Q274" s="29">
        <f t="shared" si="161"/>
        <v>0</v>
      </c>
      <c r="R274" s="29">
        <f t="shared" si="146"/>
      </c>
      <c r="S274" s="29">
        <f t="shared" si="148"/>
      </c>
      <c r="T274" s="16">
        <f t="shared" si="149"/>
        <v>5714819.295</v>
      </c>
      <c r="U274" s="16">
        <f t="shared" si="150"/>
        <v>640890.807</v>
      </c>
    </row>
    <row r="275" spans="7:21" ht="15">
      <c r="O275" s="32" t="e">
        <f t="shared" si="152"/>
        <v>#VALUE!</v>
      </c>
      <c r="P275" s="29">
        <f t="shared" si="169"/>
      </c>
      <c r="Q275" s="29">
        <f t="shared" si="161"/>
        <v>0</v>
      </c>
      <c r="R275" s="29">
        <f t="shared" si="146"/>
      </c>
      <c r="S275" s="29">
        <f t="shared" si="148"/>
      </c>
      <c r="T275" s="16">
        <f t="shared" si="149"/>
        <v>5714819.295</v>
      </c>
      <c r="U275" s="16">
        <f t="shared" si="150"/>
        <v>640890.807</v>
      </c>
    </row>
    <row r="276" spans="7:21" ht="15">
      <c r="O276" s="32" t="e">
        <f t="shared" si="152"/>
        <v>#VALUE!</v>
      </c>
      <c r="P276" s="29">
        <f t="shared" si="169"/>
      </c>
      <c r="Q276" s="29">
        <f t="shared" si="161"/>
        <v>0</v>
      </c>
      <c r="R276" s="29">
        <f t="shared" si="146"/>
      </c>
      <c r="S276" s="29">
        <f t="shared" si="148"/>
      </c>
      <c r="T276" s="16">
        <f t="shared" si="149"/>
        <v>5714819.295</v>
      </c>
      <c r="U276" s="16">
        <f t="shared" si="150"/>
        <v>640890.807</v>
      </c>
    </row>
    <row r="277" spans="7:21" ht="15">
      <c r="O277" s="32" t="e">
        <f t="shared" si="152"/>
        <v>#VALUE!</v>
      </c>
      <c r="P277" s="29">
        <f t="shared" si="169"/>
      </c>
      <c r="Q277" s="29">
        <f t="shared" si="161"/>
        <v>0</v>
      </c>
      <c r="R277" s="29">
        <f t="shared" si="146"/>
      </c>
      <c r="S277" s="29">
        <f t="shared" si="148"/>
      </c>
      <c r="T277" s="16">
        <f t="shared" si="149"/>
        <v>5714819.295</v>
      </c>
      <c r="U277" s="16">
        <f t="shared" si="150"/>
        <v>640890.807</v>
      </c>
    </row>
    <row r="278" spans="7:21" ht="15">
      <c r="O278" s="32" t="e">
        <f t="shared" si="152"/>
        <v>#VALUE!</v>
      </c>
      <c r="P278" s="29">
        <f t="shared" si="169"/>
      </c>
      <c r="Q278" s="29">
        <f t="shared" si="161"/>
        <v>0</v>
      </c>
      <c r="R278" s="29">
        <f t="shared" si="146"/>
      </c>
      <c r="S278" s="29">
        <f t="shared" si="148"/>
      </c>
      <c r="T278" s="16">
        <f t="shared" si="149"/>
        <v>5714819.295</v>
      </c>
      <c r="U278" s="16">
        <f t="shared" si="150"/>
        <v>640890.807</v>
      </c>
    </row>
    <row r="279" spans="7:21" ht="15">
      <c r="O279" s="32" t="e">
        <f t="shared" si="152"/>
        <v>#VALUE!</v>
      </c>
      <c r="P279" s="29">
        <f t="shared" si="169"/>
      </c>
      <c r="Q279" s="29">
        <f t="shared" si="161"/>
        <v>0</v>
      </c>
      <c r="R279" s="29">
        <f t="shared" si="146"/>
      </c>
      <c r="S279" s="29">
        <f t="shared" si="148"/>
      </c>
      <c r="T279" s="16">
        <f t="shared" si="149"/>
        <v>5714819.295</v>
      </c>
      <c r="U279" s="16">
        <f t="shared" si="150"/>
        <v>640890.807</v>
      </c>
    </row>
    <row r="280" spans="7:21" ht="15">
      <c r="O280" s="32" t="e">
        <f t="shared" si="152"/>
        <v>#VALUE!</v>
      </c>
      <c r="P280" s="29">
        <f t="shared" si="169"/>
      </c>
      <c r="Q280" s="29">
        <f t="shared" si="161"/>
        <v>0</v>
      </c>
      <c r="R280" s="29">
        <f t="shared" si="146"/>
      </c>
      <c r="S280" s="29">
        <f t="shared" si="148"/>
      </c>
      <c r="T280" s="16">
        <f t="shared" si="149"/>
        <v>5714819.295</v>
      </c>
      <c r="U280" s="16">
        <f t="shared" si="150"/>
        <v>640890.807</v>
      </c>
    </row>
    <row r="281" spans="7:21" ht="15">
      <c r="O281" s="32" t="e">
        <f t="shared" si="152"/>
        <v>#VALUE!</v>
      </c>
      <c r="P281" s="29">
        <f t="shared" si="169"/>
      </c>
      <c r="Q281" s="29">
        <f t="shared" si="161"/>
        <v>0</v>
      </c>
      <c r="R281" s="29">
        <f t="shared" si="146"/>
      </c>
      <c r="S281" s="29">
        <f t="shared" si="148"/>
      </c>
      <c r="T281" s="16">
        <f t="shared" si="149"/>
        <v>5714819.295</v>
      </c>
      <c r="U281" s="16">
        <f t="shared" si="150"/>
        <v>640890.807</v>
      </c>
    </row>
    <row r="282" spans="7:21" ht="15">
      <c r="O282" s="32" t="e">
        <f t="shared" si="152"/>
        <v>#VALUE!</v>
      </c>
      <c r="P282" s="29">
        <f t="shared" si="169"/>
      </c>
      <c r="Q282" s="29">
        <f t="shared" si="161"/>
        <v>0</v>
      </c>
      <c r="R282" s="29">
        <f t="shared" si="146"/>
      </c>
      <c r="S282" s="29">
        <f t="shared" si="148"/>
      </c>
      <c r="T282" s="16">
        <f t="shared" si="149"/>
        <v>5714819.295</v>
      </c>
      <c r="U282" s="16">
        <f t="shared" si="150"/>
        <v>640890.807</v>
      </c>
    </row>
    <row r="283" spans="7:21" ht="15">
      <c r="O283" s="32" t="e">
        <f t="shared" si="152"/>
        <v>#VALUE!</v>
      </c>
      <c r="P283" s="29">
        <f t="shared" si="169"/>
      </c>
      <c r="Q283" s="29">
        <f t="shared" si="161"/>
        <v>0</v>
      </c>
      <c r="R283" s="29">
        <f t="shared" si="146"/>
      </c>
      <c r="S283" s="29">
        <f t="shared" si="148"/>
      </c>
      <c r="T283" s="16">
        <f t="shared" si="149"/>
        <v>5714819.295</v>
      </c>
      <c r="U283" s="16">
        <f t="shared" si="150"/>
        <v>640890.807</v>
      </c>
    </row>
    <row r="284" spans="7:21" ht="15">
      <c r="O284" s="32" t="e">
        <f t="shared" si="152"/>
        <v>#VALUE!</v>
      </c>
      <c r="P284" s="29">
        <f t="shared" si="169"/>
      </c>
      <c r="Q284" s="29">
        <f t="shared" si="161"/>
        <v>0</v>
      </c>
      <c r="R284" s="29">
        <f aca="true" t="shared" si="170" ref="R284:R330">IF(A284&gt;0,(+F284^2+G284^2)^0.5,"")</f>
      </c>
      <c r="S284" s="29">
        <f t="shared" si="148"/>
      </c>
      <c r="T284" s="16">
        <f t="shared" si="149"/>
        <v>5714819.295</v>
      </c>
      <c r="U284" s="16">
        <f t="shared" si="150"/>
        <v>640890.807</v>
      </c>
    </row>
    <row r="285" spans="7:21" ht="15">
      <c r="O285" s="32" t="e">
        <f t="shared" si="152"/>
        <v>#VALUE!</v>
      </c>
      <c r="P285" s="29">
        <f t="shared" si="169"/>
      </c>
      <c r="Q285" s="29">
        <f t="shared" si="161"/>
        <v>0</v>
      </c>
      <c r="R285" s="29">
        <f t="shared" si="170"/>
      </c>
      <c r="S285" s="29">
        <f aca="true" t="shared" si="171" ref="S285:S330">IF(A285&gt;0,IF(+G285&gt;0,ATAN2(+F285,+G285)*180/PI(),360+(ATAN2(+F285,+G285)*180/PI())),"")</f>
      </c>
      <c r="T285" s="16">
        <f aca="true" t="shared" si="172" ref="T285:T330">$T$151+F285</f>
        <v>5714819.295</v>
      </c>
      <c r="U285" s="16">
        <f aca="true" t="shared" si="173" ref="U285:U330">$U$151+G285</f>
        <v>640890.807</v>
      </c>
    </row>
    <row r="286" spans="7:21" ht="15">
      <c r="O286" s="32" t="e">
        <f aca="true" t="shared" si="174" ref="O286:O330">(IF(A286&gt;0,IF(F286=0,0,IF(F286&gt;0,(+F286^2+G286^2)^0.5*COS($P$2*PI()/180-ATAN(G286/F286)),(F286^2+G286^2)^0.5*COS($P$2*PI()/180-ATAN(G286/F286)+PI()))),O285))</f>
        <v>#VALUE!</v>
      </c>
      <c r="P286" s="29">
        <f t="shared" si="169"/>
      </c>
      <c r="Q286" s="29">
        <f t="shared" si="161"/>
        <v>0</v>
      </c>
      <c r="R286" s="29">
        <f t="shared" si="170"/>
      </c>
      <c r="S286" s="29">
        <f t="shared" si="171"/>
      </c>
      <c r="T286" s="16">
        <f t="shared" si="172"/>
        <v>5714819.295</v>
      </c>
      <c r="U286" s="16">
        <f t="shared" si="173"/>
        <v>640890.807</v>
      </c>
    </row>
    <row r="287" spans="7:21" ht="15">
      <c r="O287" s="32" t="e">
        <f t="shared" si="174"/>
        <v>#VALUE!</v>
      </c>
      <c r="P287" s="29">
        <f t="shared" si="169"/>
      </c>
      <c r="Q287" s="29">
        <f t="shared" si="161"/>
        <v>0</v>
      </c>
      <c r="R287" s="29">
        <f t="shared" si="170"/>
      </c>
      <c r="S287" s="29">
        <f t="shared" si="171"/>
      </c>
      <c r="T287" s="16">
        <f t="shared" si="172"/>
        <v>5714819.295</v>
      </c>
      <c r="U287" s="16">
        <f t="shared" si="173"/>
        <v>640890.807</v>
      </c>
    </row>
    <row r="288" spans="7:21" ht="15">
      <c r="O288" s="32" t="e">
        <f t="shared" si="174"/>
        <v>#VALUE!</v>
      </c>
      <c r="P288" s="29">
        <f t="shared" si="169"/>
      </c>
      <c r="Q288" s="29">
        <f t="shared" si="161"/>
        <v>0</v>
      </c>
      <c r="R288" s="29">
        <f t="shared" si="170"/>
      </c>
      <c r="S288" s="29">
        <f t="shared" si="171"/>
      </c>
      <c r="T288" s="16">
        <f t="shared" si="172"/>
        <v>5714819.295</v>
      </c>
      <c r="U288" s="16">
        <f t="shared" si="173"/>
        <v>640890.807</v>
      </c>
    </row>
    <row r="289" spans="7:21" ht="15">
      <c r="O289" s="32" t="e">
        <f t="shared" si="174"/>
        <v>#VALUE!</v>
      </c>
      <c r="P289" s="29">
        <f t="shared" si="169"/>
      </c>
      <c r="Q289" s="29">
        <f t="shared" si="161"/>
        <v>0</v>
      </c>
      <c r="R289" s="29">
        <f t="shared" si="170"/>
      </c>
      <c r="S289" s="29">
        <f t="shared" si="171"/>
      </c>
      <c r="T289" s="16">
        <f t="shared" si="172"/>
        <v>5714819.295</v>
      </c>
      <c r="U289" s="16">
        <f t="shared" si="173"/>
        <v>640890.807</v>
      </c>
    </row>
    <row r="290" spans="7:21" ht="15">
      <c r="O290" s="32" t="e">
        <f t="shared" si="174"/>
        <v>#VALUE!</v>
      </c>
      <c r="P290" s="29">
        <f t="shared" si="169"/>
      </c>
      <c r="Q290" s="29">
        <f t="shared" si="161"/>
        <v>0</v>
      </c>
      <c r="R290" s="29">
        <f t="shared" si="170"/>
      </c>
      <c r="S290" s="29">
        <f t="shared" si="171"/>
      </c>
      <c r="T290" s="16">
        <f t="shared" si="172"/>
        <v>5714819.295</v>
      </c>
      <c r="U290" s="16">
        <f t="shared" si="173"/>
        <v>640890.807</v>
      </c>
    </row>
    <row r="291" spans="7:21" ht="15">
      <c r="O291" s="32" t="e">
        <f t="shared" si="174"/>
        <v>#VALUE!</v>
      </c>
      <c r="P291" s="29">
        <f t="shared" si="169"/>
      </c>
      <c r="Q291" s="29">
        <f t="shared" si="161"/>
        <v>0</v>
      </c>
      <c r="R291" s="29">
        <f t="shared" si="170"/>
      </c>
      <c r="S291" s="29">
        <f t="shared" si="171"/>
      </c>
      <c r="T291" s="16">
        <f t="shared" si="172"/>
        <v>5714819.295</v>
      </c>
      <c r="U291" s="16">
        <f t="shared" si="173"/>
        <v>640890.807</v>
      </c>
    </row>
    <row r="292" spans="7:21" ht="15">
      <c r="O292" s="32" t="e">
        <f t="shared" si="174"/>
        <v>#VALUE!</v>
      </c>
      <c r="P292" s="29">
        <f t="shared" si="169"/>
      </c>
      <c r="Q292" s="29">
        <f t="shared" si="161"/>
        <v>0</v>
      </c>
      <c r="R292" s="29">
        <f t="shared" si="170"/>
      </c>
      <c r="S292" s="29">
        <f t="shared" si="171"/>
      </c>
      <c r="T292" s="16">
        <f t="shared" si="172"/>
        <v>5714819.295</v>
      </c>
      <c r="U292" s="16">
        <f t="shared" si="173"/>
        <v>640890.807</v>
      </c>
    </row>
    <row r="293" spans="15:21" ht="15">
      <c r="O293" s="32" t="e">
        <f t="shared" si="174"/>
        <v>#VALUE!</v>
      </c>
      <c r="P293" s="29">
        <f t="shared" si="169"/>
      </c>
      <c r="Q293" s="29">
        <f t="shared" si="161"/>
        <v>0</v>
      </c>
      <c r="R293" s="29">
        <f t="shared" si="170"/>
      </c>
      <c r="S293" s="29">
        <f t="shared" si="171"/>
      </c>
      <c r="T293" s="16">
        <f t="shared" si="172"/>
        <v>5714819.295</v>
      </c>
      <c r="U293" s="16">
        <f t="shared" si="173"/>
        <v>640890.807</v>
      </c>
    </row>
    <row r="294" spans="15:21" ht="15">
      <c r="O294" s="32" t="e">
        <f t="shared" si="174"/>
        <v>#VALUE!</v>
      </c>
      <c r="P294" s="29">
        <f t="shared" si="169"/>
      </c>
      <c r="Q294" s="29">
        <f t="shared" si="161"/>
        <v>0</v>
      </c>
      <c r="R294" s="29">
        <f t="shared" si="170"/>
      </c>
      <c r="S294" s="29">
        <f t="shared" si="171"/>
      </c>
      <c r="T294" s="16">
        <f t="shared" si="172"/>
        <v>5714819.295</v>
      </c>
      <c r="U294" s="16">
        <f t="shared" si="173"/>
        <v>640890.807</v>
      </c>
    </row>
    <row r="295" spans="15:21" ht="15">
      <c r="O295" s="32" t="e">
        <f t="shared" si="174"/>
        <v>#VALUE!</v>
      </c>
      <c r="P295" s="29">
        <f t="shared" si="169"/>
      </c>
      <c r="Q295" s="29">
        <f t="shared" si="161"/>
        <v>0</v>
      </c>
      <c r="R295" s="29">
        <f t="shared" si="170"/>
      </c>
      <c r="S295" s="29">
        <f t="shared" si="171"/>
      </c>
      <c r="T295" s="16">
        <f t="shared" si="172"/>
        <v>5714819.295</v>
      </c>
      <c r="U295" s="16">
        <f t="shared" si="173"/>
        <v>640890.807</v>
      </c>
    </row>
    <row r="296" spans="15:21" ht="15">
      <c r="O296" s="32" t="e">
        <f t="shared" si="174"/>
        <v>#VALUE!</v>
      </c>
      <c r="P296" s="29">
        <f t="shared" si="169"/>
      </c>
      <c r="Q296" s="29">
        <f t="shared" si="161"/>
        <v>0</v>
      </c>
      <c r="R296" s="29">
        <f t="shared" si="170"/>
      </c>
      <c r="S296" s="29">
        <f t="shared" si="171"/>
      </c>
      <c r="T296" s="16">
        <f t="shared" si="172"/>
        <v>5714819.295</v>
      </c>
      <c r="U296" s="16">
        <f t="shared" si="173"/>
        <v>640890.807</v>
      </c>
    </row>
    <row r="297" spans="15:21" ht="15">
      <c r="O297" s="32" t="e">
        <f t="shared" si="174"/>
        <v>#VALUE!</v>
      </c>
      <c r="P297" s="29">
        <f t="shared" si="169"/>
      </c>
      <c r="Q297" s="29">
        <f t="shared" si="161"/>
        <v>0</v>
      </c>
      <c r="R297" s="29">
        <f t="shared" si="170"/>
      </c>
      <c r="S297" s="29">
        <f t="shared" si="171"/>
      </c>
      <c r="T297" s="16">
        <f t="shared" si="172"/>
        <v>5714819.295</v>
      </c>
      <c r="U297" s="16">
        <f t="shared" si="173"/>
        <v>640890.807</v>
      </c>
    </row>
    <row r="298" spans="15:21" ht="15">
      <c r="O298" s="32" t="e">
        <f t="shared" si="174"/>
        <v>#VALUE!</v>
      </c>
      <c r="P298" s="29">
        <f t="shared" si="169"/>
      </c>
      <c r="Q298" s="29">
        <f t="shared" si="161"/>
        <v>0</v>
      </c>
      <c r="R298" s="29">
        <f t="shared" si="170"/>
      </c>
      <c r="S298" s="29">
        <f t="shared" si="171"/>
      </c>
      <c r="T298" s="16">
        <f t="shared" si="172"/>
        <v>5714819.295</v>
      </c>
      <c r="U298" s="16">
        <f t="shared" si="173"/>
        <v>640890.807</v>
      </c>
    </row>
    <row r="299" spans="15:21" ht="15">
      <c r="O299" s="32" t="e">
        <f t="shared" si="174"/>
        <v>#VALUE!</v>
      </c>
      <c r="P299" s="29">
        <f t="shared" si="169"/>
      </c>
      <c r="Q299" s="29">
        <f t="shared" si="161"/>
        <v>0</v>
      </c>
      <c r="R299" s="29">
        <f t="shared" si="170"/>
      </c>
      <c r="S299" s="29">
        <f t="shared" si="171"/>
      </c>
      <c r="T299" s="16">
        <f t="shared" si="172"/>
        <v>5714819.295</v>
      </c>
      <c r="U299" s="16">
        <f t="shared" si="173"/>
        <v>640890.807</v>
      </c>
    </row>
    <row r="300" spans="15:21" ht="15">
      <c r="O300" s="32" t="e">
        <f t="shared" si="174"/>
        <v>#VALUE!</v>
      </c>
      <c r="P300" s="29">
        <f t="shared" si="169"/>
      </c>
      <c r="Q300" s="29">
        <f t="shared" si="161"/>
        <v>0</v>
      </c>
      <c r="R300" s="29">
        <f t="shared" si="170"/>
      </c>
      <c r="S300" s="29">
        <f t="shared" si="171"/>
      </c>
      <c r="T300" s="16">
        <f t="shared" si="172"/>
        <v>5714819.295</v>
      </c>
      <c r="U300" s="16">
        <f t="shared" si="173"/>
        <v>640890.807</v>
      </c>
    </row>
    <row r="301" spans="15:21" ht="15">
      <c r="O301" s="32" t="e">
        <f t="shared" si="174"/>
        <v>#VALUE!</v>
      </c>
      <c r="P301" s="29">
        <f t="shared" si="169"/>
      </c>
      <c r="Q301" s="29">
        <f t="shared" si="161"/>
        <v>0</v>
      </c>
      <c r="R301" s="29">
        <f t="shared" si="170"/>
      </c>
      <c r="S301" s="29">
        <f t="shared" si="171"/>
      </c>
      <c r="T301" s="16">
        <f t="shared" si="172"/>
        <v>5714819.295</v>
      </c>
      <c r="U301" s="16">
        <f t="shared" si="173"/>
        <v>640890.807</v>
      </c>
    </row>
    <row r="302" spans="15:21" ht="15">
      <c r="O302" s="32" t="e">
        <f t="shared" si="174"/>
        <v>#VALUE!</v>
      </c>
      <c r="P302" s="29">
        <f t="shared" si="169"/>
      </c>
      <c r="Q302" s="29">
        <f t="shared" si="161"/>
        <v>0</v>
      </c>
      <c r="R302" s="29">
        <f t="shared" si="170"/>
      </c>
      <c r="S302" s="29">
        <f t="shared" si="171"/>
      </c>
      <c r="T302" s="16">
        <f t="shared" si="172"/>
        <v>5714819.295</v>
      </c>
      <c r="U302" s="16">
        <f t="shared" si="173"/>
        <v>640890.807</v>
      </c>
    </row>
    <row r="303" spans="15:21" ht="15">
      <c r="O303" s="32" t="e">
        <f t="shared" si="174"/>
        <v>#VALUE!</v>
      </c>
      <c r="P303" s="29">
        <f t="shared" si="169"/>
      </c>
      <c r="Q303" s="29">
        <f t="shared" si="161"/>
        <v>0</v>
      </c>
      <c r="R303" s="29">
        <f t="shared" si="170"/>
      </c>
      <c r="S303" s="29">
        <f t="shared" si="171"/>
      </c>
      <c r="T303" s="16">
        <f t="shared" si="172"/>
        <v>5714819.295</v>
      </c>
      <c r="U303" s="16">
        <f t="shared" si="173"/>
        <v>640890.807</v>
      </c>
    </row>
    <row r="304" spans="15:21" ht="15">
      <c r="O304" s="32" t="e">
        <f t="shared" si="174"/>
        <v>#VALUE!</v>
      </c>
      <c r="P304" s="29">
        <f t="shared" si="169"/>
      </c>
      <c r="Q304" s="29">
        <f t="shared" si="161"/>
        <v>0</v>
      </c>
      <c r="R304" s="29">
        <f t="shared" si="170"/>
      </c>
      <c r="S304" s="29">
        <f t="shared" si="171"/>
      </c>
      <c r="T304" s="16">
        <f t="shared" si="172"/>
        <v>5714819.295</v>
      </c>
      <c r="U304" s="16">
        <f t="shared" si="173"/>
        <v>640890.807</v>
      </c>
    </row>
    <row r="305" spans="15:21" ht="15">
      <c r="O305" s="32" t="e">
        <f t="shared" si="174"/>
        <v>#VALUE!</v>
      </c>
      <c r="P305" s="29">
        <f t="shared" si="169"/>
      </c>
      <c r="Q305" s="29">
        <f t="shared" si="161"/>
        <v>0</v>
      </c>
      <c r="R305" s="29">
        <f t="shared" si="170"/>
      </c>
      <c r="S305" s="29">
        <f t="shared" si="171"/>
      </c>
      <c r="T305" s="16">
        <f t="shared" si="172"/>
        <v>5714819.295</v>
      </c>
      <c r="U305" s="16">
        <f t="shared" si="173"/>
        <v>640890.807</v>
      </c>
    </row>
    <row r="306" spans="15:21" ht="15">
      <c r="O306" s="32" t="e">
        <f t="shared" si="174"/>
        <v>#VALUE!</v>
      </c>
      <c r="P306" s="29">
        <f t="shared" si="169"/>
      </c>
      <c r="Q306" s="29">
        <f t="shared" si="161"/>
        <v>0</v>
      </c>
      <c r="R306" s="29">
        <f t="shared" si="170"/>
      </c>
      <c r="S306" s="29">
        <f t="shared" si="171"/>
      </c>
      <c r="T306" s="16">
        <f t="shared" si="172"/>
        <v>5714819.295</v>
      </c>
      <c r="U306" s="16">
        <f t="shared" si="173"/>
        <v>640890.807</v>
      </c>
    </row>
    <row r="307" spans="15:21" ht="15">
      <c r="O307" s="32" t="e">
        <f t="shared" si="174"/>
        <v>#VALUE!</v>
      </c>
      <c r="P307" s="29">
        <f t="shared" si="169"/>
      </c>
      <c r="Q307" s="29">
        <f t="shared" si="161"/>
        <v>0</v>
      </c>
      <c r="R307" s="29">
        <f t="shared" si="170"/>
      </c>
      <c r="S307" s="29">
        <f t="shared" si="171"/>
      </c>
      <c r="T307" s="16">
        <f t="shared" si="172"/>
        <v>5714819.295</v>
      </c>
      <c r="U307" s="16">
        <f t="shared" si="173"/>
        <v>640890.807</v>
      </c>
    </row>
    <row r="308" spans="15:21" ht="15">
      <c r="O308" s="32" t="e">
        <f t="shared" si="174"/>
        <v>#VALUE!</v>
      </c>
      <c r="P308" s="29">
        <f t="shared" si="169"/>
      </c>
      <c r="Q308" s="29">
        <f t="shared" si="161"/>
        <v>0</v>
      </c>
      <c r="R308" s="29">
        <f t="shared" si="170"/>
      </c>
      <c r="S308" s="29">
        <f t="shared" si="171"/>
      </c>
      <c r="T308" s="16">
        <f t="shared" si="172"/>
        <v>5714819.295</v>
      </c>
      <c r="U308" s="16">
        <f t="shared" si="173"/>
        <v>640890.807</v>
      </c>
    </row>
    <row r="309" spans="15:21" ht="15">
      <c r="O309" s="32" t="e">
        <f t="shared" si="174"/>
        <v>#VALUE!</v>
      </c>
      <c r="P309" s="29">
        <f t="shared" si="169"/>
      </c>
      <c r="Q309" s="29">
        <f t="shared" si="161"/>
        <v>0</v>
      </c>
      <c r="R309" s="29">
        <f t="shared" si="170"/>
      </c>
      <c r="S309" s="29">
        <f t="shared" si="171"/>
      </c>
      <c r="T309" s="16">
        <f t="shared" si="172"/>
        <v>5714819.295</v>
      </c>
      <c r="U309" s="16">
        <f t="shared" si="173"/>
        <v>640890.807</v>
      </c>
    </row>
    <row r="310" spans="15:21" ht="15">
      <c r="O310" s="32" t="e">
        <f t="shared" si="174"/>
        <v>#VALUE!</v>
      </c>
      <c r="P310" s="29">
        <f t="shared" si="169"/>
      </c>
      <c r="Q310" s="29">
        <f t="shared" si="161"/>
        <v>0</v>
      </c>
      <c r="R310" s="29">
        <f t="shared" si="170"/>
      </c>
      <c r="S310" s="29">
        <f t="shared" si="171"/>
      </c>
      <c r="T310" s="16">
        <f t="shared" si="172"/>
        <v>5714819.295</v>
      </c>
      <c r="U310" s="16">
        <f t="shared" si="173"/>
        <v>640890.807</v>
      </c>
    </row>
    <row r="311" spans="15:21" ht="15">
      <c r="O311" s="32" t="e">
        <f t="shared" si="174"/>
        <v>#VALUE!</v>
      </c>
      <c r="P311" s="29">
        <f t="shared" si="169"/>
      </c>
      <c r="Q311" s="29">
        <f t="shared" si="161"/>
        <v>0</v>
      </c>
      <c r="R311" s="29">
        <f t="shared" si="170"/>
      </c>
      <c r="S311" s="29">
        <f t="shared" si="171"/>
      </c>
      <c r="T311" s="16">
        <f t="shared" si="172"/>
        <v>5714819.295</v>
      </c>
      <c r="U311" s="16">
        <f t="shared" si="173"/>
        <v>640890.807</v>
      </c>
    </row>
    <row r="312" spans="15:21" ht="15">
      <c r="O312" s="32" t="e">
        <f t="shared" si="174"/>
        <v>#VALUE!</v>
      </c>
      <c r="P312" s="29">
        <f t="shared" si="169"/>
      </c>
      <c r="Q312" s="29">
        <f t="shared" si="161"/>
        <v>0</v>
      </c>
      <c r="R312" s="29">
        <f t="shared" si="170"/>
      </c>
      <c r="S312" s="29">
        <f t="shared" si="171"/>
      </c>
      <c r="T312" s="16">
        <f t="shared" si="172"/>
        <v>5714819.295</v>
      </c>
      <c r="U312" s="16">
        <f t="shared" si="173"/>
        <v>640890.807</v>
      </c>
    </row>
    <row r="313" spans="15:21" ht="15">
      <c r="O313" s="32" t="e">
        <f t="shared" si="174"/>
        <v>#VALUE!</v>
      </c>
      <c r="P313" s="29">
        <f t="shared" si="169"/>
      </c>
      <c r="Q313" s="29">
        <f t="shared" si="161"/>
        <v>0</v>
      </c>
      <c r="R313" s="29">
        <f t="shared" si="170"/>
      </c>
      <c r="S313" s="29">
        <f t="shared" si="171"/>
      </c>
      <c r="T313" s="16">
        <f t="shared" si="172"/>
        <v>5714819.295</v>
      </c>
      <c r="U313" s="16">
        <f t="shared" si="173"/>
        <v>640890.807</v>
      </c>
    </row>
    <row r="314" spans="15:21" ht="15">
      <c r="O314" s="32" t="e">
        <f t="shared" si="174"/>
        <v>#VALUE!</v>
      </c>
      <c r="P314" s="29">
        <f t="shared" si="169"/>
      </c>
      <c r="Q314" s="29">
        <f t="shared" si="161"/>
        <v>0</v>
      </c>
      <c r="R314" s="29">
        <f t="shared" si="170"/>
      </c>
      <c r="S314" s="29">
        <f t="shared" si="171"/>
      </c>
      <c r="T314" s="16">
        <f t="shared" si="172"/>
        <v>5714819.295</v>
      </c>
      <c r="U314" s="16">
        <f t="shared" si="173"/>
        <v>640890.807</v>
      </c>
    </row>
    <row r="315" spans="15:21" ht="15">
      <c r="O315" s="32" t="e">
        <f t="shared" si="174"/>
        <v>#VALUE!</v>
      </c>
      <c r="P315" s="29">
        <f t="shared" si="169"/>
      </c>
      <c r="Q315" s="29">
        <f aca="true" t="shared" si="175" ref="Q315:Q330">D315</f>
        <v>0</v>
      </c>
      <c r="R315" s="29">
        <f t="shared" si="170"/>
      </c>
      <c r="S315" s="29">
        <f t="shared" si="171"/>
      </c>
      <c r="T315" s="16">
        <f t="shared" si="172"/>
        <v>5714819.295</v>
      </c>
      <c r="U315" s="16">
        <f t="shared" si="173"/>
        <v>640890.807</v>
      </c>
    </row>
    <row r="316" spans="15:21" ht="15">
      <c r="O316" s="32" t="e">
        <f t="shared" si="174"/>
        <v>#VALUE!</v>
      </c>
      <c r="P316" s="29">
        <f t="shared" si="169"/>
      </c>
      <c r="Q316" s="29">
        <f t="shared" si="175"/>
        <v>0</v>
      </c>
      <c r="R316" s="29">
        <f t="shared" si="170"/>
      </c>
      <c r="S316" s="29">
        <f t="shared" si="171"/>
      </c>
      <c r="T316" s="16">
        <f t="shared" si="172"/>
        <v>5714819.295</v>
      </c>
      <c r="U316" s="16">
        <f t="shared" si="173"/>
        <v>640890.807</v>
      </c>
    </row>
    <row r="317" spans="15:21" ht="15">
      <c r="O317" s="32" t="e">
        <f t="shared" si="174"/>
        <v>#VALUE!</v>
      </c>
      <c r="P317" s="29">
        <f t="shared" si="169"/>
      </c>
      <c r="Q317" s="29">
        <f t="shared" si="175"/>
        <v>0</v>
      </c>
      <c r="R317" s="29">
        <f t="shared" si="170"/>
      </c>
      <c r="S317" s="29">
        <f t="shared" si="171"/>
      </c>
      <c r="T317" s="16">
        <f t="shared" si="172"/>
        <v>5714819.295</v>
      </c>
      <c r="U317" s="16">
        <f t="shared" si="173"/>
        <v>640890.807</v>
      </c>
    </row>
    <row r="318" spans="15:21" ht="15">
      <c r="O318" s="32" t="e">
        <f t="shared" si="174"/>
        <v>#VALUE!</v>
      </c>
      <c r="P318" s="29">
        <f t="shared" si="169"/>
      </c>
      <c r="Q318" s="29">
        <f t="shared" si="175"/>
        <v>0</v>
      </c>
      <c r="R318" s="29">
        <f t="shared" si="170"/>
      </c>
      <c r="S318" s="29">
        <f t="shared" si="171"/>
      </c>
      <c r="T318" s="16">
        <f t="shared" si="172"/>
        <v>5714819.295</v>
      </c>
      <c r="U318" s="16">
        <f t="shared" si="173"/>
        <v>640890.807</v>
      </c>
    </row>
    <row r="319" spans="15:21" ht="15">
      <c r="O319" s="32" t="e">
        <f t="shared" si="174"/>
        <v>#VALUE!</v>
      </c>
      <c r="P319" s="29">
        <f t="shared" si="169"/>
      </c>
      <c r="Q319" s="29">
        <f t="shared" si="175"/>
        <v>0</v>
      </c>
      <c r="R319" s="29">
        <f t="shared" si="170"/>
      </c>
      <c r="S319" s="29">
        <f t="shared" si="171"/>
      </c>
      <c r="T319" s="16">
        <f t="shared" si="172"/>
        <v>5714819.295</v>
      </c>
      <c r="U319" s="16">
        <f t="shared" si="173"/>
        <v>640890.807</v>
      </c>
    </row>
    <row r="320" spans="15:21" ht="15">
      <c r="O320" s="32" t="e">
        <f t="shared" si="174"/>
        <v>#VALUE!</v>
      </c>
      <c r="P320" s="29">
        <f t="shared" si="169"/>
      </c>
      <c r="Q320" s="29">
        <f t="shared" si="175"/>
        <v>0</v>
      </c>
      <c r="R320" s="29">
        <f t="shared" si="170"/>
      </c>
      <c r="S320" s="29">
        <f t="shared" si="171"/>
      </c>
      <c r="T320" s="16">
        <f t="shared" si="172"/>
        <v>5714819.295</v>
      </c>
      <c r="U320" s="16">
        <f t="shared" si="173"/>
        <v>640890.807</v>
      </c>
    </row>
    <row r="321" spans="15:21" ht="15">
      <c r="O321" s="32" t="e">
        <f t="shared" si="174"/>
        <v>#VALUE!</v>
      </c>
      <c r="P321" s="29">
        <f t="shared" si="169"/>
      </c>
      <c r="Q321" s="29">
        <f t="shared" si="175"/>
        <v>0</v>
      </c>
      <c r="R321" s="29">
        <f t="shared" si="170"/>
      </c>
      <c r="S321" s="29">
        <f t="shared" si="171"/>
      </c>
      <c r="T321" s="16">
        <f t="shared" si="172"/>
        <v>5714819.295</v>
      </c>
      <c r="U321" s="16">
        <f t="shared" si="173"/>
        <v>640890.807</v>
      </c>
    </row>
    <row r="322" spans="15:21" ht="15">
      <c r="O322" s="32" t="e">
        <f t="shared" si="174"/>
        <v>#VALUE!</v>
      </c>
      <c r="P322" s="29">
        <f aca="true" t="shared" si="176" ref="P322:P330">IF(A322&gt;0,IF(C322&lt;259,O322*-1,O322*1),"")</f>
      </c>
      <c r="Q322" s="29">
        <f t="shared" si="175"/>
        <v>0</v>
      </c>
      <c r="R322" s="29">
        <f t="shared" si="170"/>
      </c>
      <c r="S322" s="29">
        <f t="shared" si="171"/>
      </c>
      <c r="T322" s="16">
        <f t="shared" si="172"/>
        <v>5714819.295</v>
      </c>
      <c r="U322" s="16">
        <f t="shared" si="173"/>
        <v>640890.807</v>
      </c>
    </row>
    <row r="323" spans="15:21" ht="15">
      <c r="O323" s="32" t="e">
        <f t="shared" si="174"/>
        <v>#VALUE!</v>
      </c>
      <c r="P323" s="29">
        <f t="shared" si="176"/>
      </c>
      <c r="Q323" s="29">
        <f t="shared" si="175"/>
        <v>0</v>
      </c>
      <c r="R323" s="29">
        <f t="shared" si="170"/>
      </c>
      <c r="S323" s="29">
        <f t="shared" si="171"/>
      </c>
      <c r="T323" s="16">
        <f t="shared" si="172"/>
        <v>5714819.295</v>
      </c>
      <c r="U323" s="16">
        <f t="shared" si="173"/>
        <v>640890.807</v>
      </c>
    </row>
    <row r="324" spans="15:21" ht="15">
      <c r="O324" s="32" t="e">
        <f t="shared" si="174"/>
        <v>#VALUE!</v>
      </c>
      <c r="P324" s="29">
        <f t="shared" si="176"/>
      </c>
      <c r="Q324" s="29">
        <f t="shared" si="175"/>
        <v>0</v>
      </c>
      <c r="R324" s="29">
        <f t="shared" si="170"/>
      </c>
      <c r="S324" s="29">
        <f t="shared" si="171"/>
      </c>
      <c r="T324" s="16">
        <f t="shared" si="172"/>
        <v>5714819.295</v>
      </c>
      <c r="U324" s="16">
        <f t="shared" si="173"/>
        <v>640890.807</v>
      </c>
    </row>
    <row r="325" spans="15:21" ht="15">
      <c r="O325" s="32" t="e">
        <f t="shared" si="174"/>
        <v>#VALUE!</v>
      </c>
      <c r="P325" s="29">
        <f t="shared" si="176"/>
      </c>
      <c r="Q325" s="29">
        <f t="shared" si="175"/>
        <v>0</v>
      </c>
      <c r="R325" s="29">
        <f t="shared" si="170"/>
      </c>
      <c r="S325" s="29">
        <f t="shared" si="171"/>
      </c>
      <c r="T325" s="16">
        <f t="shared" si="172"/>
        <v>5714819.295</v>
      </c>
      <c r="U325" s="16">
        <f t="shared" si="173"/>
        <v>640890.807</v>
      </c>
    </row>
    <row r="326" spans="15:21" ht="15">
      <c r="O326" s="32" t="e">
        <f t="shared" si="174"/>
        <v>#VALUE!</v>
      </c>
      <c r="P326" s="29">
        <f t="shared" si="176"/>
      </c>
      <c r="Q326" s="29">
        <f t="shared" si="175"/>
        <v>0</v>
      </c>
      <c r="R326" s="29">
        <f t="shared" si="170"/>
      </c>
      <c r="S326" s="29">
        <f t="shared" si="171"/>
      </c>
      <c r="T326" s="16">
        <f t="shared" si="172"/>
        <v>5714819.295</v>
      </c>
      <c r="U326" s="16">
        <f t="shared" si="173"/>
        <v>640890.807</v>
      </c>
    </row>
    <row r="327" spans="15:21" ht="15">
      <c r="O327" s="32" t="e">
        <f t="shared" si="174"/>
        <v>#VALUE!</v>
      </c>
      <c r="P327" s="29">
        <f t="shared" si="176"/>
      </c>
      <c r="Q327" s="29">
        <f t="shared" si="175"/>
        <v>0</v>
      </c>
      <c r="R327" s="29">
        <f t="shared" si="170"/>
      </c>
      <c r="S327" s="29">
        <f t="shared" si="171"/>
      </c>
      <c r="T327" s="16">
        <f t="shared" si="172"/>
        <v>5714819.295</v>
      </c>
      <c r="U327" s="16">
        <f t="shared" si="173"/>
        <v>640890.807</v>
      </c>
    </row>
    <row r="328" spans="15:21" ht="15">
      <c r="O328" s="32" t="e">
        <f t="shared" si="174"/>
        <v>#VALUE!</v>
      </c>
      <c r="P328" s="29">
        <f t="shared" si="176"/>
      </c>
      <c r="Q328" s="29">
        <f t="shared" si="175"/>
        <v>0</v>
      </c>
      <c r="R328" s="29">
        <f t="shared" si="170"/>
      </c>
      <c r="S328" s="29">
        <f t="shared" si="171"/>
      </c>
      <c r="T328" s="16">
        <f t="shared" si="172"/>
        <v>5714819.295</v>
      </c>
      <c r="U328" s="16">
        <f t="shared" si="173"/>
        <v>640890.807</v>
      </c>
    </row>
    <row r="329" spans="15:21" ht="15">
      <c r="O329" s="32" t="e">
        <f t="shared" si="174"/>
        <v>#VALUE!</v>
      </c>
      <c r="P329" s="29">
        <f t="shared" si="176"/>
      </c>
      <c r="Q329" s="29">
        <f t="shared" si="175"/>
        <v>0</v>
      </c>
      <c r="R329" s="29">
        <f t="shared" si="170"/>
      </c>
      <c r="S329" s="29">
        <f t="shared" si="171"/>
      </c>
      <c r="T329" s="16">
        <f t="shared" si="172"/>
        <v>5714819.295</v>
      </c>
      <c r="U329" s="16">
        <f t="shared" si="173"/>
        <v>640890.807</v>
      </c>
    </row>
    <row r="330" spans="15:21" ht="15">
      <c r="O330" s="32" t="e">
        <f t="shared" si="174"/>
        <v>#VALUE!</v>
      </c>
      <c r="P330" s="29">
        <f t="shared" si="176"/>
      </c>
      <c r="Q330" s="29">
        <f t="shared" si="175"/>
        <v>0</v>
      </c>
      <c r="R330" s="29">
        <f t="shared" si="170"/>
      </c>
      <c r="S330" s="29">
        <f t="shared" si="171"/>
      </c>
      <c r="T330" s="16">
        <f t="shared" si="172"/>
        <v>5714819.295</v>
      </c>
      <c r="U330" s="16">
        <f t="shared" si="173"/>
        <v>640890.807</v>
      </c>
    </row>
  </sheetData>
  <sheetProtection/>
  <printOptions gridLines="1"/>
  <pageMargins left="0.4724409448818898" right="0.3937007874015748" top="0.5511811023622047" bottom="0.6692913385826772" header="0.5118110236220472" footer="0.5118110236220472"/>
  <pageSetup fitToHeight="1" fitToWidth="1" horizontalDpi="600" verticalDpi="600" orientation="landscape" paperSize="9" scale="61" r:id="rId2"/>
  <headerFooter alignWithMargins="0">
    <oddFooter>&amp;Cfr1_DEV.xls&amp;RPage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geo</cp:lastModifiedBy>
  <cp:lastPrinted>2008-08-29T06:16:16Z</cp:lastPrinted>
  <dcterms:created xsi:type="dcterms:W3CDTF">1998-11-19T05:24:01Z</dcterms:created>
  <dcterms:modified xsi:type="dcterms:W3CDTF">2008-09-10T20:46:21Z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3081</vt:i4>
  </property>
</Properties>
</file>